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6648" yWindow="-240" windowWidth="11352" windowHeight="9096" tabRatio="602"/>
  </bookViews>
  <sheets>
    <sheet name="خسارت " sheetId="19" r:id="rId1"/>
  </sheets>
  <definedNames>
    <definedName name="_xlnm.Print_Area" localSheetId="0">'خسارت '!$A$1:$L$47</definedName>
  </definedNames>
  <calcPr calcId="144525"/>
</workbook>
</file>

<file path=xl/calcChain.xml><?xml version="1.0" encoding="utf-8"?>
<calcChain xmlns="http://schemas.openxmlformats.org/spreadsheetml/2006/main">
  <c r="C13" i="19" l="1"/>
  <c r="C14" i="19"/>
  <c r="C15" i="19"/>
  <c r="C16" i="19"/>
  <c r="C17" i="19"/>
  <c r="C18" i="19"/>
  <c r="C19" i="19"/>
  <c r="C20" i="19"/>
  <c r="C21" i="19"/>
  <c r="C22" i="19"/>
  <c r="C23" i="19"/>
  <c r="C24" i="19"/>
  <c r="C25" i="19"/>
  <c r="C26" i="19"/>
  <c r="C27" i="19"/>
  <c r="C28" i="19"/>
  <c r="C29" i="19"/>
  <c r="C30" i="19"/>
  <c r="C31" i="19"/>
  <c r="C32" i="19"/>
  <c r="C33" i="19"/>
  <c r="C34" i="19"/>
  <c r="C35" i="19"/>
  <c r="C36" i="19"/>
  <c r="C37" i="19"/>
  <c r="C38" i="19"/>
  <c r="C39" i="19"/>
  <c r="C40" i="19"/>
  <c r="C41" i="19"/>
  <c r="C42" i="19"/>
  <c r="C43" i="19"/>
  <c r="C44" i="19"/>
  <c r="C45" i="19"/>
  <c r="C46" i="19"/>
  <c r="C12" i="19"/>
  <c r="C11" i="19"/>
  <c r="L48" i="19" l="1"/>
  <c r="D18" i="19" l="1"/>
  <c r="D19" i="19"/>
  <c r="D35" i="19"/>
  <c r="D42" i="19"/>
  <c r="D43" i="19"/>
  <c r="D44" i="19"/>
  <c r="D45" i="19"/>
  <c r="D46" i="19"/>
  <c r="D13" i="19"/>
  <c r="D14" i="19"/>
  <c r="D15" i="19"/>
  <c r="D16" i="19"/>
  <c r="D17" i="19"/>
  <c r="D20" i="19"/>
  <c r="D21" i="19"/>
  <c r="D22" i="19"/>
  <c r="D23" i="19"/>
  <c r="D24" i="19"/>
  <c r="D25" i="19"/>
  <c r="D26" i="19"/>
  <c r="D29" i="19"/>
  <c r="D30" i="19"/>
  <c r="D31" i="19"/>
  <c r="D33" i="19"/>
  <c r="D36" i="19"/>
  <c r="D37" i="19"/>
  <c r="D38" i="19"/>
  <c r="D39" i="19"/>
  <c r="D41" i="19"/>
  <c r="H16" i="19" l="1"/>
  <c r="I16" i="19" s="1"/>
  <c r="D40" i="19"/>
  <c r="D27" i="19"/>
  <c r="D34" i="19"/>
  <c r="D32" i="19"/>
  <c r="D28" i="19"/>
  <c r="F45" i="19"/>
  <c r="H46" i="19"/>
  <c r="F46" i="19" l="1"/>
  <c r="I46" i="19"/>
  <c r="J46" i="19" s="1"/>
  <c r="K46" i="19" s="1"/>
  <c r="L46" i="19" s="1"/>
  <c r="D12" i="19"/>
  <c r="D11" i="19"/>
  <c r="H14" i="19" l="1"/>
  <c r="I14" i="19" s="1"/>
  <c r="I11" i="19"/>
  <c r="J11" i="19" s="1"/>
  <c r="H15" i="19"/>
  <c r="I15" i="19" s="1"/>
  <c r="J15" i="19" s="1"/>
  <c r="H45" i="19"/>
  <c r="H34" i="19"/>
  <c r="H35" i="19"/>
  <c r="H36" i="19"/>
  <c r="I36" i="19" s="1"/>
  <c r="J36" i="19" s="1"/>
  <c r="H37" i="19"/>
  <c r="H38" i="19"/>
  <c r="H39" i="19"/>
  <c r="H40" i="19"/>
  <c r="H41" i="19"/>
  <c r="H42" i="19"/>
  <c r="H43" i="19"/>
  <c r="H44" i="19"/>
  <c r="H33" i="19"/>
  <c r="H24" i="19"/>
  <c r="I24" i="19" s="1"/>
  <c r="J14" i="19"/>
  <c r="H12" i="19"/>
  <c r="H22" i="19"/>
  <c r="H21" i="19"/>
  <c r="H20" i="19"/>
  <c r="H18" i="19"/>
  <c r="H17" i="19"/>
  <c r="J16" i="19"/>
  <c r="H13" i="19"/>
  <c r="I13" i="19" s="1"/>
  <c r="J13" i="19" s="1"/>
  <c r="H19" i="19"/>
  <c r="H23" i="19"/>
  <c r="I23" i="19" s="1"/>
  <c r="H25" i="19"/>
  <c r="H26" i="19"/>
  <c r="H27" i="19"/>
  <c r="H28" i="19"/>
  <c r="H29" i="19"/>
  <c r="H30" i="19"/>
  <c r="H31" i="19"/>
  <c r="H32" i="19"/>
  <c r="I26" i="19" l="1"/>
  <c r="J26" i="19" s="1"/>
  <c r="K26" i="19" s="1"/>
  <c r="I18" i="19"/>
  <c r="J18" i="19" s="1"/>
  <c r="I44" i="19"/>
  <c r="J44" i="19" s="1"/>
  <c r="K44" i="19" s="1"/>
  <c r="I25" i="19"/>
  <c r="I20" i="19"/>
  <c r="J20" i="19" s="1"/>
  <c r="I43" i="19"/>
  <c r="J43" i="19" s="1"/>
  <c r="I35" i="19"/>
  <c r="J35" i="19" s="1"/>
  <c r="K35" i="19" s="1"/>
  <c r="I32" i="19"/>
  <c r="I21" i="19"/>
  <c r="J21" i="19" s="1"/>
  <c r="K21" i="19" s="1"/>
  <c r="L21" i="19" s="1"/>
  <c r="I42" i="19"/>
  <c r="J42" i="19" s="1"/>
  <c r="K42" i="19" s="1"/>
  <c r="I34" i="19"/>
  <c r="J34" i="19" s="1"/>
  <c r="K34" i="19" s="1"/>
  <c r="I31" i="19"/>
  <c r="J31" i="19" s="1"/>
  <c r="K31" i="19" s="1"/>
  <c r="I19" i="19"/>
  <c r="J19" i="19" s="1"/>
  <c r="I22" i="19"/>
  <c r="I41" i="19"/>
  <c r="J41" i="19" s="1"/>
  <c r="K41" i="19" s="1"/>
  <c r="I45" i="19"/>
  <c r="J45" i="19" s="1"/>
  <c r="I30" i="19"/>
  <c r="J30" i="19" s="1"/>
  <c r="K30" i="19" s="1"/>
  <c r="I40" i="19"/>
  <c r="J40" i="19" s="1"/>
  <c r="I12" i="19"/>
  <c r="J12" i="19" s="1"/>
  <c r="I29" i="19"/>
  <c r="J29" i="19" s="1"/>
  <c r="I39" i="19"/>
  <c r="J39" i="19" s="1"/>
  <c r="K39" i="19" s="1"/>
  <c r="I28" i="19"/>
  <c r="I38" i="19"/>
  <c r="J38" i="19" s="1"/>
  <c r="K38" i="19" s="1"/>
  <c r="I27" i="19"/>
  <c r="I17" i="19"/>
  <c r="J17" i="19" s="1"/>
  <c r="I33" i="19"/>
  <c r="J33" i="19" s="1"/>
  <c r="K33" i="19" s="1"/>
  <c r="I37" i="19"/>
  <c r="J37" i="19" s="1"/>
  <c r="K37" i="19" s="1"/>
  <c r="K11" i="19"/>
  <c r="L11" i="19" s="1"/>
  <c r="K15" i="19"/>
  <c r="K36" i="19"/>
  <c r="K16" i="19"/>
  <c r="J24" i="19"/>
  <c r="J23" i="19"/>
  <c r="K40" i="19" l="1"/>
  <c r="L40" i="19" s="1"/>
  <c r="J27" i="19"/>
  <c r="K27" i="19" s="1"/>
  <c r="K45" i="19"/>
  <c r="L45" i="19" s="1"/>
  <c r="K17" i="19"/>
  <c r="L17" i="19" s="1"/>
  <c r="K29" i="19"/>
  <c r="J32" i="19"/>
  <c r="K32" i="19" s="1"/>
  <c r="L32" i="19" s="1"/>
  <c r="J25" i="19"/>
  <c r="K25" i="19" s="1"/>
  <c r="L25" i="19" s="1"/>
  <c r="K43" i="19"/>
  <c r="J28" i="19"/>
  <c r="K28" i="19" s="1"/>
  <c r="J22" i="19"/>
  <c r="K22" i="19" s="1"/>
  <c r="L22" i="19" s="1"/>
  <c r="L34" i="19"/>
  <c r="L16" i="19"/>
  <c r="L33" i="19"/>
  <c r="L15" i="19"/>
  <c r="L31" i="19"/>
  <c r="L42" i="19"/>
  <c r="K23" i="19"/>
  <c r="K24" i="19"/>
  <c r="F12" i="19" l="1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39" i="19"/>
  <c r="F40" i="19"/>
  <c r="F41" i="19"/>
  <c r="F42" i="19"/>
  <c r="F43" i="19"/>
  <c r="F44" i="19"/>
  <c r="G46" i="19" l="1"/>
  <c r="G45" i="19"/>
  <c r="G44" i="19"/>
  <c r="G43" i="19"/>
  <c r="G42" i="19"/>
  <c r="G41" i="19"/>
  <c r="G40" i="19"/>
  <c r="G39" i="19"/>
  <c r="L39" i="19" s="1"/>
  <c r="F11" i="19"/>
  <c r="G27" i="19"/>
  <c r="L27" i="19" s="1"/>
  <c r="G23" i="19"/>
  <c r="L23" i="19" s="1"/>
  <c r="G30" i="19"/>
  <c r="L30" i="19" s="1"/>
  <c r="G37" i="19"/>
  <c r="L37" i="19" s="1"/>
  <c r="G34" i="19"/>
  <c r="G26" i="19"/>
  <c r="L26" i="19" s="1"/>
  <c r="G18" i="19"/>
  <c r="K18" i="19" s="1"/>
  <c r="G38" i="19"/>
  <c r="L38" i="19" s="1"/>
  <c r="G29" i="19"/>
  <c r="L29" i="19" s="1"/>
  <c r="G33" i="19"/>
  <c r="G25" i="19"/>
  <c r="G17" i="19"/>
  <c r="G22" i="19"/>
  <c r="G31" i="19"/>
  <c r="G21" i="19"/>
  <c r="G36" i="19"/>
  <c r="L36" i="19" s="1"/>
  <c r="G28" i="19"/>
  <c r="L28" i="19" s="1"/>
  <c r="G20" i="19"/>
  <c r="K20" i="19" s="1"/>
  <c r="L20" i="19" s="1"/>
  <c r="G35" i="19"/>
  <c r="L35" i="19" s="1"/>
  <c r="G19" i="19"/>
  <c r="K19" i="19" s="1"/>
  <c r="L19" i="19" s="1"/>
  <c r="G32" i="19"/>
  <c r="G16" i="19"/>
  <c r="G24" i="19"/>
  <c r="L24" i="19" s="1"/>
  <c r="G12" i="19" l="1"/>
  <c r="K12" i="19" s="1"/>
  <c r="L12" i="19" s="1"/>
  <c r="L18" i="19"/>
  <c r="G13" i="19"/>
  <c r="K13" i="19" s="1"/>
  <c r="L13" i="19" s="1"/>
  <c r="G15" i="19"/>
  <c r="G14" i="19"/>
  <c r="K14" i="19" s="1"/>
  <c r="L14" i="19" s="1"/>
  <c r="L41" i="19" l="1"/>
  <c r="L43" i="19" l="1"/>
  <c r="L44" i="19" l="1"/>
  <c r="L47" i="19" s="1"/>
</calcChain>
</file>

<file path=xl/sharedStrings.xml><?xml version="1.0" encoding="utf-8"?>
<sst xmlns="http://schemas.openxmlformats.org/spreadsheetml/2006/main" count="31" uniqueCount="30">
  <si>
    <t xml:space="preserve">ماه </t>
  </si>
  <si>
    <t>کارکرد دوره صورت‌وضعیت</t>
  </si>
  <si>
    <t>حق‌الزحمه درخواستی مشاور(قابل پرداخت به مشاور)</t>
  </si>
  <si>
    <t xml:space="preserve">مبلغ صورت وضعيت بررسی شده توسط مشاور تا ماه مورد نظر (ريال) </t>
  </si>
  <si>
    <t>F</t>
  </si>
  <si>
    <t xml:space="preserve">برآورد حق‌الزحمه تجمعی  مشاور بر اساس پیشرفت پروژه       </t>
  </si>
  <si>
    <t>حق الزحمه ماهانه نظارت فنی کارگاهی کارکرد مشاور</t>
  </si>
  <si>
    <t>خدمات فنی کارگاهی</t>
  </si>
  <si>
    <t>صورت وضعیت پیمانکار</t>
  </si>
  <si>
    <t>q</t>
  </si>
  <si>
    <t>r</t>
  </si>
  <si>
    <t>k</t>
  </si>
  <si>
    <r>
      <t xml:space="preserve">B </t>
    </r>
    <r>
      <rPr>
        <sz val="11"/>
        <color theme="1"/>
        <rFont val="B Nazanin"/>
        <charset val="178"/>
      </rPr>
      <t>b</t>
    </r>
  </si>
  <si>
    <t>مفروضات و اطلاعات قراردادی</t>
  </si>
  <si>
    <t>متوسط سه ماه آخر حق‌الزحمه خدمات فنی کارگاهی درخواستی مشاور</t>
  </si>
  <si>
    <t>میانگین کارکرد 3 ماه گذشته پیمانکار</t>
  </si>
  <si>
    <t>میزان خسارت</t>
  </si>
  <si>
    <t>محاسبات خسارت (بند 3-3-4-4)</t>
  </si>
  <si>
    <t>جمع کل خسارت</t>
  </si>
  <si>
    <t>مفروضات و اطلاعات قراردادی را وارد کنید</t>
  </si>
  <si>
    <t>اطلاعات ورودی</t>
  </si>
  <si>
    <r>
      <t>مبلغ پیمان (</t>
    </r>
    <r>
      <rPr>
        <b/>
        <sz val="11"/>
        <color theme="1"/>
        <rFont val="B Nazanin"/>
        <charset val="178"/>
      </rPr>
      <t>با در نظر گرفتن با در نظر گرفتن مفاد بند 1-2-7-5</t>
    </r>
    <r>
      <rPr>
        <b/>
        <sz val="12"/>
        <color theme="1"/>
        <rFont val="B Nazanin"/>
        <charset val="178"/>
      </rPr>
      <t>)</t>
    </r>
  </si>
  <si>
    <r>
      <t>حداکثر مقدار خسارت (10 درصد B</t>
    </r>
    <r>
      <rPr>
        <b/>
        <sz val="11"/>
        <color rgb="FFFF0000"/>
        <rFont val="B Nazanin"/>
        <charset val="178"/>
      </rPr>
      <t>b</t>
    </r>
    <r>
      <rPr>
        <b/>
        <sz val="14"/>
        <color rgb="FFFF0000"/>
        <rFont val="B Nazanin"/>
        <charset val="178"/>
      </rPr>
      <t>)</t>
    </r>
  </si>
  <si>
    <r>
      <t xml:space="preserve">جدول </t>
    </r>
    <r>
      <rPr>
        <b/>
        <u/>
        <sz val="14"/>
        <color rgb="FFFF0000"/>
        <rFont val="B Nazanin"/>
        <charset val="178"/>
      </rPr>
      <t>راهنمای</t>
    </r>
    <r>
      <rPr>
        <b/>
        <sz val="14"/>
        <color theme="1"/>
        <rFont val="B Nazanin"/>
        <charset val="178"/>
      </rPr>
      <t xml:space="preserve"> محاسبه خسارت قابل پرداخت در طول اجرای پروژه  بند 3-3-4-4 </t>
    </r>
  </si>
  <si>
    <r>
      <t>اختلاف دو ستون 2و 10(</t>
    </r>
    <r>
      <rPr>
        <b/>
        <sz val="11"/>
        <color rgb="FFFF0000"/>
        <rFont val="B Nazanin"/>
        <charset val="178"/>
      </rPr>
      <t>در صورت کاهش کارکرد</t>
    </r>
    <r>
      <rPr>
        <b/>
        <sz val="11"/>
        <color theme="1"/>
        <rFont val="B Nazanin"/>
        <charset val="178"/>
      </rPr>
      <t>)</t>
    </r>
  </si>
  <si>
    <r>
      <t>50 درصد متوسط سه ماه گذشته کارکرد صورت وضعیت تایید شده پیمانکار(</t>
    </r>
    <r>
      <rPr>
        <b/>
        <sz val="11"/>
        <color rgb="FFFF0000"/>
        <rFont val="B Nazanin"/>
        <charset val="178"/>
      </rPr>
      <t>در صورت کاهش کارکرد</t>
    </r>
    <r>
      <rPr>
        <b/>
        <sz val="11"/>
        <color theme="1"/>
        <rFont val="B Nazanin"/>
        <charset val="178"/>
      </rPr>
      <t>)</t>
    </r>
  </si>
  <si>
    <r>
      <t xml:space="preserve">D </t>
    </r>
    <r>
      <rPr>
        <b/>
        <sz val="9"/>
        <color theme="1"/>
        <rFont val="B Nazanin"/>
        <charset val="178"/>
      </rPr>
      <t>b</t>
    </r>
  </si>
  <si>
    <r>
      <t xml:space="preserve">E </t>
    </r>
    <r>
      <rPr>
        <b/>
        <sz val="9"/>
        <color theme="1"/>
        <rFont val="B Nazanin"/>
        <charset val="178"/>
      </rPr>
      <t>b</t>
    </r>
  </si>
  <si>
    <t>اعداد به ریال می‌باشد</t>
  </si>
  <si>
    <r>
      <t xml:space="preserve"> آیا خسارت تعلق میگیرد؟ (</t>
    </r>
    <r>
      <rPr>
        <b/>
        <sz val="11"/>
        <color rgb="FFFF0000"/>
        <rFont val="B Nazanin"/>
        <charset val="178"/>
      </rPr>
      <t>خسارت حداکثر تا چهار ماه متوالی پرداخت میگردد</t>
    </r>
    <r>
      <rPr>
        <b/>
        <sz val="11"/>
        <color theme="1"/>
        <rFont val="B Nazanin"/>
        <charset val="17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</si>
</sst>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  <charset val="178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1"/>
      <color theme="1"/>
      <name val="Arial"/>
      <family val="2"/>
      <charset val="178"/>
      <scheme val="minor"/>
    </font>
    <font>
      <sz val="11"/>
      <color theme="1"/>
      <name val="B Nazanin"/>
      <family val="2"/>
      <charset val="178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b/>
      <sz val="11"/>
      <color rgb="FFFF0000"/>
      <name val="B Nazanin"/>
      <charset val="178"/>
    </font>
    <font>
      <b/>
      <sz val="16"/>
      <color rgb="FFFFFF00"/>
      <name val="B Nazanin"/>
      <charset val="178"/>
    </font>
    <font>
      <b/>
      <sz val="14"/>
      <color rgb="FFFFFF00"/>
      <name val="B Nazanin"/>
      <charset val="178"/>
    </font>
    <font>
      <b/>
      <sz val="9"/>
      <color theme="1"/>
      <name val="B Nazanin"/>
      <charset val="178"/>
    </font>
    <font>
      <b/>
      <sz val="14"/>
      <color rgb="FFFF0000"/>
      <name val="B Nazanin"/>
      <charset val="178"/>
    </font>
    <font>
      <b/>
      <sz val="12"/>
      <color rgb="FFFF0000"/>
      <name val="B Nazanin"/>
      <charset val="178"/>
    </font>
    <font>
      <b/>
      <u/>
      <sz val="14"/>
      <color rgb="FFFF0000"/>
      <name val="B Nazanin"/>
      <charset val="17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3" fillId="0" borderId="0"/>
    <xf numFmtId="0" fontId="1" fillId="0" borderId="0"/>
  </cellStyleXfs>
  <cellXfs count="85">
    <xf numFmtId="0" fontId="0" fillId="0" borderId="0" xfId="0"/>
    <xf numFmtId="0" fontId="1" fillId="0" borderId="0" xfId="4"/>
    <xf numFmtId="0" fontId="1" fillId="0" borderId="0" xfId="4" applyAlignment="1">
      <alignment horizontal="center" vertical="center"/>
    </xf>
    <xf numFmtId="0" fontId="5" fillId="0" borderId="0" xfId="4" applyFont="1" applyBorder="1" applyAlignment="1">
      <alignment horizontal="center" vertical="center"/>
    </xf>
    <xf numFmtId="0" fontId="5" fillId="0" borderId="0" xfId="4" applyFont="1" applyBorder="1" applyAlignment="1">
      <alignment horizontal="center" vertical="center"/>
    </xf>
    <xf numFmtId="3" fontId="5" fillId="6" borderId="2" xfId="4" applyNumberFormat="1" applyFont="1" applyFill="1" applyBorder="1" applyAlignment="1">
      <alignment horizontal="center" vertical="center"/>
    </xf>
    <xf numFmtId="0" fontId="1" fillId="0" borderId="0" xfId="4" applyBorder="1" applyAlignment="1">
      <alignment horizontal="center" vertical="center"/>
    </xf>
    <xf numFmtId="0" fontId="5" fillId="0" borderId="0" xfId="4" applyFont="1" applyBorder="1" applyAlignment="1">
      <alignment vertical="center"/>
    </xf>
    <xf numFmtId="3" fontId="8" fillId="3" borderId="2" xfId="4" applyNumberFormat="1" applyFont="1" applyFill="1" applyBorder="1" applyAlignment="1">
      <alignment horizontal="center" vertical="center"/>
    </xf>
    <xf numFmtId="0" fontId="1" fillId="0" borderId="0" xfId="4" applyAlignment="1">
      <alignment vertical="center"/>
    </xf>
    <xf numFmtId="37" fontId="1" fillId="0" borderId="0" xfId="4" applyNumberFormat="1"/>
    <xf numFmtId="0" fontId="5" fillId="7" borderId="1" xfId="4" applyFont="1" applyFill="1" applyBorder="1" applyAlignment="1">
      <alignment horizontal="center"/>
    </xf>
    <xf numFmtId="0" fontId="1" fillId="2" borderId="0" xfId="4" applyFill="1"/>
    <xf numFmtId="0" fontId="5" fillId="2" borderId="0" xfId="4" applyFont="1" applyFill="1" applyBorder="1" applyAlignment="1">
      <alignment vertical="center"/>
    </xf>
    <xf numFmtId="0" fontId="5" fillId="2" borderId="0" xfId="4" applyFont="1" applyFill="1"/>
    <xf numFmtId="0" fontId="5" fillId="2" borderId="0" xfId="4" applyFont="1" applyFill="1" applyBorder="1" applyAlignment="1">
      <alignment horizontal="center"/>
    </xf>
    <xf numFmtId="0" fontId="5" fillId="7" borderId="3" xfId="4" applyFont="1" applyFill="1" applyBorder="1" applyAlignment="1">
      <alignment horizontal="center"/>
    </xf>
    <xf numFmtId="3" fontId="5" fillId="9" borderId="2" xfId="4" applyNumberFormat="1" applyFont="1" applyFill="1" applyBorder="1" applyAlignment="1">
      <alignment horizontal="center" vertical="center"/>
    </xf>
    <xf numFmtId="9" fontId="5" fillId="9" borderId="2" xfId="0" applyNumberFormat="1" applyFont="1" applyFill="1" applyBorder="1" applyAlignment="1">
      <alignment horizontal="center"/>
    </xf>
    <xf numFmtId="3" fontId="5" fillId="9" borderId="1" xfId="0" applyNumberFormat="1" applyFont="1" applyFill="1" applyBorder="1" applyAlignment="1">
      <alignment horizontal="center"/>
    </xf>
    <xf numFmtId="3" fontId="5" fillId="9" borderId="1" xfId="4" applyNumberFormat="1" applyFont="1" applyFill="1" applyBorder="1" applyAlignment="1">
      <alignment horizontal="center" vertical="center"/>
    </xf>
    <xf numFmtId="0" fontId="5" fillId="7" borderId="10" xfId="4" applyFont="1" applyFill="1" applyBorder="1" applyAlignment="1">
      <alignment horizontal="center"/>
    </xf>
    <xf numFmtId="0" fontId="5" fillId="7" borderId="11" xfId="4" applyFont="1" applyFill="1" applyBorder="1" applyAlignment="1">
      <alignment horizontal="center"/>
    </xf>
    <xf numFmtId="3" fontId="5" fillId="9" borderId="14" xfId="0" applyNumberFormat="1" applyFont="1" applyFill="1" applyBorder="1" applyAlignment="1">
      <alignment horizontal="center"/>
    </xf>
    <xf numFmtId="3" fontId="5" fillId="9" borderId="15" xfId="0" applyNumberFormat="1" applyFont="1" applyFill="1" applyBorder="1" applyAlignment="1">
      <alignment horizontal="center"/>
    </xf>
    <xf numFmtId="3" fontId="5" fillId="9" borderId="10" xfId="0" applyNumberFormat="1" applyFont="1" applyFill="1" applyBorder="1" applyAlignment="1">
      <alignment horizontal="center"/>
    </xf>
    <xf numFmtId="0" fontId="5" fillId="7" borderId="12" xfId="4" applyFont="1" applyFill="1" applyBorder="1" applyAlignment="1">
      <alignment horizontal="center"/>
    </xf>
    <xf numFmtId="0" fontId="5" fillId="7" borderId="13" xfId="4" applyFont="1" applyFill="1" applyBorder="1" applyAlignment="1">
      <alignment horizontal="center"/>
    </xf>
    <xf numFmtId="3" fontId="5" fillId="5" borderId="19" xfId="4" applyNumberFormat="1" applyFont="1" applyFill="1" applyBorder="1" applyAlignment="1">
      <alignment horizontal="center" vertical="center"/>
    </xf>
    <xf numFmtId="3" fontId="5" fillId="6" borderId="15" xfId="0" applyNumberFormat="1" applyFont="1" applyFill="1" applyBorder="1" applyAlignment="1">
      <alignment horizontal="center"/>
    </xf>
    <xf numFmtId="3" fontId="5" fillId="4" borderId="14" xfId="4" applyNumberFormat="1" applyFont="1" applyFill="1" applyBorder="1" applyAlignment="1">
      <alignment horizontal="center" vertical="center"/>
    </xf>
    <xf numFmtId="3" fontId="7" fillId="4" borderId="15" xfId="4" applyNumberFormat="1" applyFont="1" applyFill="1" applyBorder="1" applyAlignment="1">
      <alignment horizontal="center" vertical="center"/>
    </xf>
    <xf numFmtId="0" fontId="5" fillId="4" borderId="10" xfId="4" applyFont="1" applyFill="1" applyBorder="1" applyAlignment="1">
      <alignment horizontal="center" vertical="center"/>
    </xf>
    <xf numFmtId="0" fontId="5" fillId="4" borderId="12" xfId="4" applyFont="1" applyFill="1" applyBorder="1" applyAlignment="1">
      <alignment horizontal="center" vertical="center"/>
    </xf>
    <xf numFmtId="3" fontId="5" fillId="9" borderId="3" xfId="0" applyNumberFormat="1" applyFont="1" applyFill="1" applyBorder="1" applyAlignment="1">
      <alignment horizontal="center"/>
    </xf>
    <xf numFmtId="3" fontId="5" fillId="9" borderId="20" xfId="4" applyNumberFormat="1" applyFont="1" applyFill="1" applyBorder="1" applyAlignment="1">
      <alignment horizontal="center" vertical="center"/>
    </xf>
    <xf numFmtId="9" fontId="5" fillId="9" borderId="20" xfId="0" applyNumberFormat="1" applyFont="1" applyFill="1" applyBorder="1" applyAlignment="1">
      <alignment horizontal="center"/>
    </xf>
    <xf numFmtId="3" fontId="5" fillId="9" borderId="21" xfId="0" applyNumberFormat="1" applyFont="1" applyFill="1" applyBorder="1" applyAlignment="1">
      <alignment horizontal="center"/>
    </xf>
    <xf numFmtId="3" fontId="1" fillId="0" borderId="0" xfId="4" applyNumberFormat="1"/>
    <xf numFmtId="0" fontId="12" fillId="2" borderId="0" xfId="4" applyFont="1" applyFill="1" applyAlignment="1">
      <alignment horizontal="center" vertical="center"/>
    </xf>
    <xf numFmtId="3" fontId="16" fillId="9" borderId="23" xfId="0" applyNumberFormat="1" applyFont="1" applyFill="1" applyBorder="1" applyAlignment="1">
      <alignment horizontal="center" vertical="center"/>
    </xf>
    <xf numFmtId="3" fontId="9" fillId="9" borderId="23" xfId="0" applyNumberFormat="1" applyFont="1" applyFill="1" applyBorder="1" applyAlignment="1">
      <alignment horizontal="center" vertical="center"/>
    </xf>
    <xf numFmtId="0" fontId="13" fillId="0" borderId="0" xfId="4" applyFont="1" applyBorder="1" applyAlignment="1">
      <alignment horizontal="right" vertical="center"/>
    </xf>
    <xf numFmtId="0" fontId="1" fillId="2" borderId="0" xfId="4" applyFill="1" applyBorder="1" applyAlignment="1">
      <alignment horizontal="center" vertical="center"/>
    </xf>
    <xf numFmtId="0" fontId="1" fillId="2" borderId="0" xfId="4" applyFill="1" applyAlignment="1">
      <alignment horizontal="center" vertical="center"/>
    </xf>
    <xf numFmtId="0" fontId="6" fillId="4" borderId="13" xfId="4" applyFont="1" applyFill="1" applyBorder="1" applyAlignment="1" applyProtection="1">
      <alignment horizontal="center" vertical="center" wrapText="1" shrinkToFit="1"/>
      <protection hidden="1"/>
    </xf>
    <xf numFmtId="3" fontId="6" fillId="5" borderId="12" xfId="4" applyNumberFormat="1" applyFont="1" applyFill="1" applyBorder="1" applyAlignment="1">
      <alignment horizontal="center" vertical="center" wrapText="1"/>
    </xf>
    <xf numFmtId="3" fontId="6" fillId="6" borderId="3" xfId="4" applyNumberFormat="1" applyFont="1" applyFill="1" applyBorder="1" applyAlignment="1">
      <alignment horizontal="center" vertical="center" wrapText="1"/>
    </xf>
    <xf numFmtId="0" fontId="6" fillId="4" borderId="15" xfId="4" applyFont="1" applyFill="1" applyBorder="1" applyAlignment="1" applyProtection="1">
      <alignment horizontal="center" vertical="center" wrapText="1" shrinkToFit="1"/>
      <protection hidden="1"/>
    </xf>
    <xf numFmtId="3" fontId="6" fillId="5" borderId="14" xfId="4" applyNumberFormat="1" applyFont="1" applyFill="1" applyBorder="1" applyAlignment="1">
      <alignment horizontal="center" vertical="center" wrapText="1"/>
    </xf>
    <xf numFmtId="3" fontId="6" fillId="6" borderId="2" xfId="4" applyNumberFormat="1" applyFont="1" applyFill="1" applyBorder="1" applyAlignment="1">
      <alignment horizontal="center" vertical="center" wrapText="1"/>
    </xf>
    <xf numFmtId="3" fontId="15" fillId="9" borderId="4" xfId="0" applyNumberFormat="1" applyFont="1" applyFill="1" applyBorder="1" applyAlignment="1">
      <alignment horizontal="center" vertical="center"/>
    </xf>
    <xf numFmtId="3" fontId="15" fillId="9" borderId="5" xfId="0" applyNumberFormat="1" applyFont="1" applyFill="1" applyBorder="1" applyAlignment="1">
      <alignment horizontal="center" vertical="center"/>
    </xf>
    <xf numFmtId="3" fontId="15" fillId="9" borderId="22" xfId="0" applyNumberFormat="1" applyFont="1" applyFill="1" applyBorder="1" applyAlignment="1">
      <alignment horizontal="center" vertical="center"/>
    </xf>
    <xf numFmtId="3" fontId="10" fillId="9" borderId="4" xfId="0" applyNumberFormat="1" applyFont="1" applyFill="1" applyBorder="1" applyAlignment="1">
      <alignment horizontal="center" vertical="center"/>
    </xf>
    <xf numFmtId="3" fontId="10" fillId="9" borderId="5" xfId="0" applyNumberFormat="1" applyFont="1" applyFill="1" applyBorder="1" applyAlignment="1">
      <alignment horizontal="center" vertical="center"/>
    </xf>
    <xf numFmtId="3" fontId="10" fillId="9" borderId="22" xfId="0" applyNumberFormat="1" applyFont="1" applyFill="1" applyBorder="1" applyAlignment="1">
      <alignment horizontal="center" vertical="center"/>
    </xf>
    <xf numFmtId="0" fontId="9" fillId="2" borderId="1" xfId="4" applyFont="1" applyFill="1" applyBorder="1" applyAlignment="1" applyProtection="1">
      <alignment horizontal="center" vertical="center" wrapText="1" shrinkToFit="1" readingOrder="2"/>
      <protection hidden="1"/>
    </xf>
    <xf numFmtId="37" fontId="10" fillId="2" borderId="1" xfId="4" applyNumberFormat="1" applyFont="1" applyFill="1" applyBorder="1" applyAlignment="1" applyProtection="1">
      <alignment horizontal="center" vertical="center" wrapText="1"/>
      <protection locked="0"/>
    </xf>
    <xf numFmtId="39" fontId="10" fillId="2" borderId="1" xfId="4" applyNumberFormat="1" applyFont="1" applyFill="1" applyBorder="1" applyAlignment="1" applyProtection="1">
      <alignment horizontal="center" vertical="center" wrapText="1" shrinkToFit="1"/>
      <protection hidden="1"/>
    </xf>
    <xf numFmtId="0" fontId="6" fillId="4" borderId="12" xfId="4" applyFont="1" applyFill="1" applyBorder="1" applyAlignment="1">
      <alignment horizontal="center" vertical="center" wrapText="1"/>
    </xf>
    <xf numFmtId="0" fontId="6" fillId="4" borderId="14" xfId="4" applyFont="1" applyFill="1" applyBorder="1" applyAlignment="1">
      <alignment horizontal="center" vertical="center" wrapText="1"/>
    </xf>
    <xf numFmtId="0" fontId="5" fillId="7" borderId="16" xfId="4" applyFont="1" applyFill="1" applyBorder="1" applyAlignment="1">
      <alignment horizontal="center"/>
    </xf>
    <xf numFmtId="0" fontId="5" fillId="7" borderId="17" xfId="4" applyFont="1" applyFill="1" applyBorder="1" applyAlignment="1">
      <alignment horizontal="center"/>
    </xf>
    <xf numFmtId="0" fontId="5" fillId="7" borderId="18" xfId="4" applyFont="1" applyFill="1" applyBorder="1" applyAlignment="1">
      <alignment horizontal="center"/>
    </xf>
    <xf numFmtId="3" fontId="6" fillId="6" borderId="11" xfId="4" applyNumberFormat="1" applyFont="1" applyFill="1" applyBorder="1" applyAlignment="1">
      <alignment horizontal="center" vertical="center" wrapText="1"/>
    </xf>
    <xf numFmtId="0" fontId="6" fillId="3" borderId="1" xfId="4" applyFont="1" applyFill="1" applyBorder="1" applyAlignment="1" applyProtection="1">
      <alignment horizontal="center" vertical="center" wrapText="1" shrinkToFit="1"/>
      <protection hidden="1"/>
    </xf>
    <xf numFmtId="0" fontId="6" fillId="9" borderId="13" xfId="4" applyFont="1" applyFill="1" applyBorder="1" applyAlignment="1" applyProtection="1">
      <alignment horizontal="center" vertical="center" wrapText="1" shrinkToFit="1"/>
      <protection hidden="1"/>
    </xf>
    <xf numFmtId="0" fontId="6" fillId="9" borderId="15" xfId="4" applyFont="1" applyFill="1" applyBorder="1" applyAlignment="1" applyProtection="1">
      <alignment horizontal="center" vertical="center" wrapText="1" shrinkToFit="1"/>
      <protection hidden="1"/>
    </xf>
    <xf numFmtId="0" fontId="5" fillId="7" borderId="7" xfId="4" applyFont="1" applyFill="1" applyBorder="1" applyAlignment="1">
      <alignment horizontal="center" vertical="center"/>
    </xf>
    <xf numFmtId="0" fontId="5" fillId="7" borderId="8" xfId="4" applyFont="1" applyFill="1" applyBorder="1" applyAlignment="1">
      <alignment horizontal="center" vertical="center"/>
    </xf>
    <xf numFmtId="0" fontId="5" fillId="7" borderId="9" xfId="4" applyFont="1" applyFill="1" applyBorder="1" applyAlignment="1">
      <alignment horizontal="center" vertical="center"/>
    </xf>
    <xf numFmtId="0" fontId="6" fillId="9" borderId="3" xfId="4" applyFont="1" applyFill="1" applyBorder="1" applyAlignment="1" applyProtection="1">
      <alignment horizontal="center" vertical="center" wrapText="1" shrinkToFit="1" readingOrder="2"/>
      <protection hidden="1"/>
    </xf>
    <xf numFmtId="0" fontId="6" fillId="9" borderId="2" xfId="4" applyFont="1" applyFill="1" applyBorder="1" applyAlignment="1" applyProtection="1">
      <alignment horizontal="center" vertical="center" wrapText="1" shrinkToFit="1" readingOrder="2"/>
      <protection hidden="1"/>
    </xf>
    <xf numFmtId="0" fontId="6" fillId="9" borderId="12" xfId="4" applyFont="1" applyFill="1" applyBorder="1" applyAlignment="1" applyProtection="1">
      <alignment horizontal="center" vertical="center" wrapText="1" shrinkToFit="1"/>
      <protection hidden="1"/>
    </xf>
    <xf numFmtId="0" fontId="6" fillId="9" borderId="14" xfId="4" applyFont="1" applyFill="1" applyBorder="1" applyAlignment="1" applyProtection="1">
      <alignment horizontal="center" vertical="center" wrapText="1" shrinkToFit="1"/>
      <protection hidden="1"/>
    </xf>
    <xf numFmtId="0" fontId="10" fillId="0" borderId="4" xfId="4" applyFont="1" applyBorder="1" applyAlignment="1">
      <alignment horizontal="center" vertical="center"/>
    </xf>
    <xf numFmtId="0" fontId="10" fillId="0" borderId="5" xfId="4" applyFont="1" applyBorder="1" applyAlignment="1">
      <alignment horizontal="center" vertical="center"/>
    </xf>
    <xf numFmtId="0" fontId="10" fillId="0" borderId="6" xfId="4" applyFont="1" applyBorder="1" applyAlignment="1">
      <alignment horizontal="center" vertical="center"/>
    </xf>
    <xf numFmtId="0" fontId="10" fillId="8" borderId="1" xfId="4" applyFont="1" applyFill="1" applyBorder="1" applyAlignment="1">
      <alignment horizontal="center" vertical="center"/>
    </xf>
    <xf numFmtId="0" fontId="6" fillId="2" borderId="1" xfId="4" applyFont="1" applyFill="1" applyBorder="1" applyAlignment="1" applyProtection="1">
      <alignment horizontal="center" vertical="center" wrapText="1" shrinkToFit="1"/>
      <protection hidden="1"/>
    </xf>
    <xf numFmtId="0" fontId="6" fillId="9" borderId="3" xfId="4" applyFont="1" applyFill="1" applyBorder="1" applyAlignment="1" applyProtection="1">
      <alignment horizontal="center" vertical="center" wrapText="1" shrinkToFit="1"/>
      <protection hidden="1"/>
    </xf>
    <xf numFmtId="0" fontId="6" fillId="9" borderId="2" xfId="4" applyFont="1" applyFill="1" applyBorder="1" applyAlignment="1" applyProtection="1">
      <alignment horizontal="center" vertical="center" wrapText="1" shrinkToFit="1"/>
      <protection hidden="1"/>
    </xf>
    <xf numFmtId="37" fontId="10" fillId="2" borderId="24" xfId="4" applyNumberFormat="1" applyFont="1" applyFill="1" applyBorder="1" applyAlignment="1" applyProtection="1">
      <alignment horizontal="center" vertical="center" wrapText="1" shrinkToFit="1"/>
      <protection hidden="1"/>
    </xf>
    <xf numFmtId="37" fontId="10" fillId="2" borderId="25" xfId="4" applyNumberFormat="1" applyFont="1" applyFill="1" applyBorder="1" applyAlignment="1" applyProtection="1">
      <alignment horizontal="center" vertical="center" wrapText="1" shrinkToFit="1"/>
      <protection hidden="1"/>
    </xf>
  </cellXfs>
  <cellStyles count="5">
    <cellStyle name="Normal" xfId="0" builtinId="0"/>
    <cellStyle name="Normal 2" xfId="1"/>
    <cellStyle name="Normal 3" xfId="4"/>
    <cellStyle name="Normal 3 2 4" xfId="3"/>
    <cellStyle name="Normal 4" xfId="2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-52221846</xdr:colOff>
      <xdr:row>5</xdr:row>
      <xdr:rowOff>0</xdr:rowOff>
    </xdr:from>
    <xdr:ext cx="1748871" cy="2000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 flipH="1">
              <a:off x="10047703425" y="714375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000" b="0" i="1">
                        <a:latin typeface="Cambria Math" panose="02040503050406030204" pitchFamily="18" charset="0"/>
                      </a:rPr>
                      <m:t>100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𝑟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f>
                      <m:fPr>
                        <m:type m:val="skw"/>
                        <m:ctrlPr>
                          <a:rPr lang="fa-IR" sz="1000" b="0" i="1">
                            <a:latin typeface="Cambria Math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𝑌</m:t>
                        </m:r>
                      </m:num>
                      <m:den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1000</m:t>
                        </m:r>
                      </m:den>
                    </m:f>
                    <m:sSup>
                      <m:sSupPr>
                        <m:ctrlPr>
                          <a:rPr lang="en-US" sz="1000" b="0" i="1">
                            <a:latin typeface="Cambria Math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fa-IR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)</m:t>
                        </m:r>
                      </m:e>
                      <m:sup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7</m:t>
                        </m:r>
                      </m:sup>
                    </m:sSup>
                  </m:oMath>
                </m:oMathPara>
              </a14:m>
              <a:endParaRPr lang="en-US" sz="10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 flipH="1">
              <a:off x="10047703425" y="714375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000" b="0" i="0">
                  <a:latin typeface="Cambria Math" panose="02040503050406030204" pitchFamily="18" charset="0"/>
                </a:rPr>
                <a:t>100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×𝑟×(𝑌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⁄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1000 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^0.7</a:t>
              </a:r>
              <a:endParaRPr lang="en-US" sz="1000"/>
            </a:p>
          </xdr:txBody>
        </xdr:sp>
      </mc:Fallback>
    </mc:AlternateContent>
    <xdr:clientData/>
  </xdr:oneCellAnchor>
  <xdr:twoCellAnchor>
    <xdr:from>
      <xdr:col>1</xdr:col>
      <xdr:colOff>190500</xdr:colOff>
      <xdr:row>47</xdr:row>
      <xdr:rowOff>40822</xdr:rowOff>
    </xdr:from>
    <xdr:to>
      <xdr:col>1</xdr:col>
      <xdr:colOff>762000</xdr:colOff>
      <xdr:row>50</xdr:row>
      <xdr:rowOff>163287</xdr:rowOff>
    </xdr:to>
    <xdr:sp macro="" textlink="">
      <xdr:nvSpPr>
        <xdr:cNvPr id="3" name="Up Arrow 2"/>
        <xdr:cNvSpPr/>
      </xdr:nvSpPr>
      <xdr:spPr>
        <a:xfrm>
          <a:off x="10036995964" y="12368893"/>
          <a:ext cx="571500" cy="69396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4</xdr:col>
      <xdr:colOff>246531</xdr:colOff>
      <xdr:row>47</xdr:row>
      <xdr:rowOff>11205</xdr:rowOff>
    </xdr:from>
    <xdr:to>
      <xdr:col>4</xdr:col>
      <xdr:colOff>818031</xdr:colOff>
      <xdr:row>50</xdr:row>
      <xdr:rowOff>133670</xdr:rowOff>
    </xdr:to>
    <xdr:sp macro="" textlink="">
      <xdr:nvSpPr>
        <xdr:cNvPr id="5" name="Up Arrow 4"/>
        <xdr:cNvSpPr/>
      </xdr:nvSpPr>
      <xdr:spPr>
        <a:xfrm>
          <a:off x="9912779558" y="12629029"/>
          <a:ext cx="571500" cy="69396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12</xdr:col>
      <xdr:colOff>84442</xdr:colOff>
      <xdr:row>3</xdr:row>
      <xdr:rowOff>16409</xdr:rowOff>
    </xdr:from>
    <xdr:to>
      <xdr:col>12</xdr:col>
      <xdr:colOff>778407</xdr:colOff>
      <xdr:row>4</xdr:row>
      <xdr:rowOff>27615</xdr:rowOff>
    </xdr:to>
    <xdr:sp macro="" textlink="">
      <xdr:nvSpPr>
        <xdr:cNvPr id="6" name="Up Arrow 5"/>
        <xdr:cNvSpPr/>
      </xdr:nvSpPr>
      <xdr:spPr>
        <a:xfrm rot="5400000">
          <a:off x="9911535709" y="851647"/>
          <a:ext cx="571500" cy="69396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rightToLeft="1" tabSelected="1" view="pageBreakPreview" zoomScale="85" zoomScaleNormal="100" zoomScaleSheetLayoutView="85" workbookViewId="0">
      <selection activeCell="E44" sqref="E44"/>
    </sheetView>
  </sheetViews>
  <sheetFormatPr defaultColWidth="9.109375" defaultRowHeight="13.8" x14ac:dyDescent="0.25"/>
  <cols>
    <col min="1" max="1" width="3.109375" style="1" bestFit="1" customWidth="1"/>
    <col min="2" max="6" width="15.6640625" style="1" customWidth="1"/>
    <col min="7" max="10" width="15.6640625" style="6" customWidth="1"/>
    <col min="11" max="11" width="15.6640625" style="2" customWidth="1"/>
    <col min="12" max="12" width="15.6640625" style="1" customWidth="1"/>
    <col min="13" max="16384" width="9.109375" style="1"/>
  </cols>
  <sheetData>
    <row r="1" spans="1:13" ht="28.5" customHeight="1" thickBot="1" x14ac:dyDescent="0.3">
      <c r="A1" s="76" t="s">
        <v>23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8"/>
    </row>
    <row r="2" spans="1:13" ht="15.75" customHeight="1" x14ac:dyDescent="0.25">
      <c r="A2" s="12"/>
      <c r="B2" s="12"/>
      <c r="C2" s="12"/>
      <c r="D2" s="12"/>
      <c r="E2" s="12"/>
      <c r="F2" s="12"/>
      <c r="G2" s="43"/>
      <c r="H2" s="43"/>
      <c r="I2" s="43"/>
      <c r="J2" s="43"/>
      <c r="K2" s="44"/>
      <c r="L2" s="12"/>
    </row>
    <row r="3" spans="1:13" ht="26.25" customHeight="1" x14ac:dyDescent="0.25">
      <c r="A3" s="79" t="s">
        <v>13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42" t="s">
        <v>28</v>
      </c>
    </row>
    <row r="4" spans="1:13" ht="44.25" customHeight="1" x14ac:dyDescent="0.25">
      <c r="A4" s="57" t="s">
        <v>21</v>
      </c>
      <c r="B4" s="57"/>
      <c r="C4" s="57"/>
      <c r="D4" s="57"/>
      <c r="E4" s="80" t="s">
        <v>12</v>
      </c>
      <c r="F4" s="80"/>
      <c r="G4" s="80" t="s">
        <v>9</v>
      </c>
      <c r="H4" s="80"/>
      <c r="I4" s="80" t="s">
        <v>10</v>
      </c>
      <c r="J4" s="80"/>
      <c r="K4" s="80" t="s">
        <v>11</v>
      </c>
      <c r="L4" s="80"/>
    </row>
    <row r="5" spans="1:13" ht="26.25" customHeight="1" x14ac:dyDescent="0.25">
      <c r="A5" s="58">
        <v>250000000000</v>
      </c>
      <c r="B5" s="58"/>
      <c r="C5" s="58"/>
      <c r="D5" s="58"/>
      <c r="E5" s="83">
        <v>17129022390</v>
      </c>
      <c r="F5" s="84"/>
      <c r="G5" s="59">
        <v>1.25</v>
      </c>
      <c r="H5" s="59"/>
      <c r="I5" s="59">
        <v>1.6</v>
      </c>
      <c r="J5" s="59"/>
      <c r="K5" s="59">
        <v>1.33</v>
      </c>
      <c r="L5" s="59"/>
      <c r="M5" s="42" t="s">
        <v>19</v>
      </c>
    </row>
    <row r="6" spans="1:13" ht="17.399999999999999" thickBot="1" x14ac:dyDescent="0.55000000000000004">
      <c r="A6" s="12"/>
      <c r="B6" s="14"/>
      <c r="C6" s="14"/>
      <c r="D6" s="15"/>
      <c r="E6" s="15"/>
      <c r="F6" s="13"/>
      <c r="G6" s="7"/>
      <c r="H6" s="4"/>
      <c r="I6" s="4"/>
      <c r="J6" s="4"/>
      <c r="K6" s="3"/>
    </row>
    <row r="7" spans="1:13" ht="16.8" x14ac:dyDescent="0.5">
      <c r="A7" s="62" t="s">
        <v>8</v>
      </c>
      <c r="B7" s="63"/>
      <c r="C7" s="64"/>
      <c r="D7" s="62" t="s">
        <v>7</v>
      </c>
      <c r="E7" s="63"/>
      <c r="F7" s="64"/>
      <c r="G7" s="69" t="s">
        <v>17</v>
      </c>
      <c r="H7" s="70"/>
      <c r="I7" s="70"/>
      <c r="J7" s="70"/>
      <c r="K7" s="70"/>
      <c r="L7" s="71"/>
    </row>
    <row r="8" spans="1:13" ht="16.8" x14ac:dyDescent="0.5">
      <c r="A8" s="26"/>
      <c r="B8" s="11">
        <v>1</v>
      </c>
      <c r="C8" s="27">
        <v>2</v>
      </c>
      <c r="D8" s="26">
        <v>6</v>
      </c>
      <c r="E8" s="11">
        <v>7</v>
      </c>
      <c r="F8" s="27">
        <v>8</v>
      </c>
      <c r="G8" s="21">
        <v>9</v>
      </c>
      <c r="H8" s="16">
        <v>10</v>
      </c>
      <c r="I8" s="11">
        <v>11</v>
      </c>
      <c r="J8" s="16">
        <v>12</v>
      </c>
      <c r="K8" s="16">
        <v>13</v>
      </c>
      <c r="L8" s="22">
        <v>14</v>
      </c>
    </row>
    <row r="9" spans="1:13" s="9" customFormat="1" ht="91.5" customHeight="1" x14ac:dyDescent="0.25">
      <c r="A9" s="60" t="s">
        <v>0</v>
      </c>
      <c r="B9" s="66" t="s">
        <v>3</v>
      </c>
      <c r="C9" s="45" t="s">
        <v>1</v>
      </c>
      <c r="D9" s="46" t="s">
        <v>5</v>
      </c>
      <c r="E9" s="47" t="s">
        <v>6</v>
      </c>
      <c r="F9" s="65" t="s">
        <v>2</v>
      </c>
      <c r="G9" s="74" t="s">
        <v>14</v>
      </c>
      <c r="H9" s="81" t="s">
        <v>15</v>
      </c>
      <c r="I9" s="72" t="s">
        <v>24</v>
      </c>
      <c r="J9" s="72" t="s">
        <v>25</v>
      </c>
      <c r="K9" s="81" t="s">
        <v>29</v>
      </c>
      <c r="L9" s="67" t="s">
        <v>16</v>
      </c>
    </row>
    <row r="10" spans="1:13" s="2" customFormat="1" ht="18" customHeight="1" x14ac:dyDescent="0.25">
      <c r="A10" s="61"/>
      <c r="B10" s="66"/>
      <c r="C10" s="48" t="s">
        <v>4</v>
      </c>
      <c r="D10" s="49" t="s">
        <v>26</v>
      </c>
      <c r="E10" s="50" t="s">
        <v>27</v>
      </c>
      <c r="F10" s="65"/>
      <c r="G10" s="75"/>
      <c r="H10" s="82"/>
      <c r="I10" s="73"/>
      <c r="J10" s="73"/>
      <c r="K10" s="82"/>
      <c r="L10" s="68"/>
    </row>
    <row r="11" spans="1:13" ht="20.100000000000001" customHeight="1" x14ac:dyDescent="0.5">
      <c r="A11" s="30">
        <v>1</v>
      </c>
      <c r="B11" s="8">
        <v>10774687500.000002</v>
      </c>
      <c r="C11" s="31">
        <f>B11</f>
        <v>10774687500.000002</v>
      </c>
      <c r="D11" s="28">
        <f>ROUND(8*(C11/1000)^0.64*G$5*I$5*K$5*1.2*1000,0)</f>
        <v>808894471</v>
      </c>
      <c r="E11" s="5">
        <v>1096314670.0813055</v>
      </c>
      <c r="F11" s="29">
        <f>IF(E11&gt;=0.5*D11,IF(E11&gt;D11,D11+0.4*(E11-D11),E11+0.4*(D11-E11)),E11)</f>
        <v>923862550.63252223</v>
      </c>
      <c r="G11" s="23">
        <v>0</v>
      </c>
      <c r="H11" s="17">
        <v>0</v>
      </c>
      <c r="I11" s="17">
        <f>ROUND(IF(C11-H11&gt;0,0,H11-C11),0)</f>
        <v>0</v>
      </c>
      <c r="J11" s="17">
        <f>IF(I11&gt;0,H11/2,0)</f>
        <v>0</v>
      </c>
      <c r="K11" s="18" t="str">
        <f>IF(I11&gt;J11,"خسارت تعلق می‌گیرد","")</f>
        <v/>
      </c>
      <c r="L11" s="24">
        <f>IF(K11="خسارت تعلق می‌گیرد",G11-F11,0)</f>
        <v>0</v>
      </c>
    </row>
    <row r="12" spans="1:13" ht="20.100000000000001" customHeight="1" x14ac:dyDescent="0.5">
      <c r="A12" s="32">
        <v>2</v>
      </c>
      <c r="B12" s="8">
        <v>21549375000.000004</v>
      </c>
      <c r="C12" s="31">
        <f>B12-B11</f>
        <v>10774687500.000002</v>
      </c>
      <c r="D12" s="28">
        <f>ROUND(8*(C12/1000)^0.64*G$5*I$5*K$5*1.2*1000,0)</f>
        <v>808894471</v>
      </c>
      <c r="E12" s="5">
        <v>1096314670.0813055</v>
      </c>
      <c r="F12" s="29">
        <f>IF(E12&gt;=0.5*D12,IF(E12&gt;D12,D12+0.4*(E12-D12),E12+0.4*(D12-E12)),E12)</f>
        <v>923862550.63252223</v>
      </c>
      <c r="G12" s="25">
        <f>F11</f>
        <v>923862550.63252223</v>
      </c>
      <c r="H12" s="20">
        <f>C11</f>
        <v>10774687500.000002</v>
      </c>
      <c r="I12" s="17">
        <f>ROUND(IF(C12-H12&gt;0,0,H12-C12),0)</f>
        <v>0</v>
      </c>
      <c r="J12" s="17">
        <f t="shared" ref="J12:J46" si="0">IF(I12&gt;0,H12/2,0)</f>
        <v>0</v>
      </c>
      <c r="K12" s="18" t="str">
        <f t="shared" ref="K12:K44" si="1">IF(I12&gt;J12,"خسارت تعلق می‌گیرد","")</f>
        <v/>
      </c>
      <c r="L12" s="24">
        <f t="shared" ref="L12:L44" si="2">IF(K12="خسارت تعلق می‌گیرد",G12-F12,0)</f>
        <v>0</v>
      </c>
    </row>
    <row r="13" spans="1:13" ht="20.100000000000001" customHeight="1" x14ac:dyDescent="0.5">
      <c r="A13" s="30">
        <v>3</v>
      </c>
      <c r="B13" s="8">
        <v>32324062500.000004</v>
      </c>
      <c r="C13" s="31">
        <f t="shared" ref="C13:C46" si="3">B13-B12</f>
        <v>10774687500</v>
      </c>
      <c r="D13" s="28">
        <f>ROUND(8*(C13/1000)^0.64*G$5*I$5*K$5*1.2*1000,0)</f>
        <v>808894471</v>
      </c>
      <c r="E13" s="5">
        <v>1096314670.0813055</v>
      </c>
      <c r="F13" s="29">
        <f>IF(E13&gt;=0.5*D13,IF(E13&gt;D13,D13+0.4*(E13-D13),E13+0.4*(D13-E13)),E13)</f>
        <v>923862550.63252223</v>
      </c>
      <c r="G13" s="25">
        <f>AVERAGE(F11:F12)</f>
        <v>923862550.63252223</v>
      </c>
      <c r="H13" s="19">
        <f>AVERAGE(C11:C12)</f>
        <v>10774687500.000002</v>
      </c>
      <c r="I13" s="17">
        <f>ROUND(IF(C13-H13&gt;0,0,H13-C13),0)</f>
        <v>0</v>
      </c>
      <c r="J13" s="17">
        <f>IF(I13&gt;0,H13/2,0)</f>
        <v>0</v>
      </c>
      <c r="K13" s="18" t="str">
        <f t="shared" si="1"/>
        <v/>
      </c>
      <c r="L13" s="24">
        <f t="shared" si="2"/>
        <v>0</v>
      </c>
    </row>
    <row r="14" spans="1:13" ht="20.100000000000001" customHeight="1" x14ac:dyDescent="0.5">
      <c r="A14" s="32">
        <v>4</v>
      </c>
      <c r="B14" s="8">
        <v>43098750000.000008</v>
      </c>
      <c r="C14" s="31">
        <f t="shared" si="3"/>
        <v>10774687500.000004</v>
      </c>
      <c r="D14" s="28">
        <f>ROUND(8*(C14/1000)^0.64*G$5*I$5*K$5*1.2*1000,0)</f>
        <v>808894471</v>
      </c>
      <c r="E14" s="5">
        <v>1096314670.0813055</v>
      </c>
      <c r="F14" s="29">
        <f>IF(E14&gt;=0.5*D14,IF(E14&gt;D14,D14+0.4*(E14-D14),E14+0.4*(D14-E14)),E14)</f>
        <v>923862550.63252223</v>
      </c>
      <c r="G14" s="25">
        <f>AVERAGE(F11:F13)</f>
        <v>923862550.63252223</v>
      </c>
      <c r="H14" s="19">
        <f t="shared" ref="H14:H46" si="4">AVERAGE(C11:C13)</f>
        <v>10774687500.000002</v>
      </c>
      <c r="I14" s="17">
        <f>ROUND(IF(C14-H14&gt;0,0,H14-C14),0)</f>
        <v>0</v>
      </c>
      <c r="J14" s="17">
        <f t="shared" si="0"/>
        <v>0</v>
      </c>
      <c r="K14" s="18" t="str">
        <f t="shared" si="1"/>
        <v/>
      </c>
      <c r="L14" s="24">
        <f t="shared" si="2"/>
        <v>0</v>
      </c>
    </row>
    <row r="15" spans="1:13" ht="20.100000000000001" customHeight="1" x14ac:dyDescent="0.5">
      <c r="A15" s="30">
        <v>5</v>
      </c>
      <c r="B15" s="8">
        <v>56096718750</v>
      </c>
      <c r="C15" s="31">
        <f t="shared" si="3"/>
        <v>12997968749.999992</v>
      </c>
      <c r="D15" s="28">
        <f>ROUND(8*(C15/1000)^0.64*G$5*I$5*K$5*1.2*1000,0)</f>
        <v>912080524</v>
      </c>
      <c r="E15" s="5">
        <v>1096314670.0813055</v>
      </c>
      <c r="F15" s="29">
        <f>IF(E15&gt;=0.5*D15,IF(E15&gt;D15,D15+0.4*(E15-D15),E15+0.4*(D15-E15)),E15)</f>
        <v>985774182.43252218</v>
      </c>
      <c r="G15" s="25">
        <f t="shared" ref="G15:G46" si="5">AVERAGE(F12:F14)</f>
        <v>923862550.63252223</v>
      </c>
      <c r="H15" s="19">
        <f t="shared" si="4"/>
        <v>10774687500.000002</v>
      </c>
      <c r="I15" s="17">
        <f>ROUND(IF(C15-H15&gt;0,0,H15-C15),0)</f>
        <v>0</v>
      </c>
      <c r="J15" s="17">
        <f t="shared" si="0"/>
        <v>0</v>
      </c>
      <c r="K15" s="18" t="str">
        <f t="shared" si="1"/>
        <v/>
      </c>
      <c r="L15" s="24">
        <f t="shared" si="2"/>
        <v>0</v>
      </c>
    </row>
    <row r="16" spans="1:13" ht="20.100000000000001" customHeight="1" x14ac:dyDescent="0.5">
      <c r="A16" s="32">
        <v>6</v>
      </c>
      <c r="B16" s="8">
        <v>69094687500</v>
      </c>
      <c r="C16" s="31">
        <f t="shared" si="3"/>
        <v>12997968750</v>
      </c>
      <c r="D16" s="28">
        <f>ROUND(8*(C16/1000)^0.64*G$5*I$5*K$5*1.2*1000,0)</f>
        <v>912080524</v>
      </c>
      <c r="E16" s="5">
        <v>1096314670.0813055</v>
      </c>
      <c r="F16" s="29">
        <f>IF(E16&gt;=0.5*D16,IF(E16&gt;D16,D16+0.4*(E16-D16),E16+0.4*(D16-E16)),E16)</f>
        <v>985774182.43252218</v>
      </c>
      <c r="G16" s="25">
        <f t="shared" si="5"/>
        <v>944499761.23252213</v>
      </c>
      <c r="H16" s="19">
        <f t="shared" si="4"/>
        <v>11515781250</v>
      </c>
      <c r="I16" s="17">
        <f>ROUND(IF(C16-H16&gt;0,0,H16-C16),0)</f>
        <v>0</v>
      </c>
      <c r="J16" s="17">
        <f t="shared" si="0"/>
        <v>0</v>
      </c>
      <c r="K16" s="18" t="str">
        <f t="shared" si="1"/>
        <v/>
      </c>
      <c r="L16" s="24">
        <f t="shared" si="2"/>
        <v>0</v>
      </c>
    </row>
    <row r="17" spans="1:12" ht="20.100000000000001" customHeight="1" x14ac:dyDescent="0.5">
      <c r="A17" s="30">
        <v>7</v>
      </c>
      <c r="B17" s="8">
        <v>82092656250</v>
      </c>
      <c r="C17" s="31">
        <f t="shared" si="3"/>
        <v>12997968750</v>
      </c>
      <c r="D17" s="28">
        <f>ROUND(8*(C17/1000)^0.64*G$5*I$5*K$5*1.2*1000,0)</f>
        <v>912080524</v>
      </c>
      <c r="E17" s="5">
        <v>1096314670.0813055</v>
      </c>
      <c r="F17" s="29">
        <f>IF(E17&gt;=0.5*D17,IF(E17&gt;D17,D17+0.4*(E17-D17),E17+0.4*(D17-E17)),E17)</f>
        <v>985774182.43252218</v>
      </c>
      <c r="G17" s="25">
        <f t="shared" si="5"/>
        <v>965136971.83252227</v>
      </c>
      <c r="H17" s="19">
        <f t="shared" si="4"/>
        <v>12256875000</v>
      </c>
      <c r="I17" s="17">
        <f>ROUND(IF(C17-H17&gt;0,0,H17-C17),0)</f>
        <v>0</v>
      </c>
      <c r="J17" s="17">
        <f t="shared" si="0"/>
        <v>0</v>
      </c>
      <c r="K17" s="18" t="str">
        <f t="shared" si="1"/>
        <v/>
      </c>
      <c r="L17" s="24">
        <f t="shared" si="2"/>
        <v>0</v>
      </c>
    </row>
    <row r="18" spans="1:12" ht="20.100000000000001" customHeight="1" x14ac:dyDescent="0.5">
      <c r="A18" s="32">
        <v>8</v>
      </c>
      <c r="B18" s="8">
        <v>95090625000</v>
      </c>
      <c r="C18" s="31">
        <f t="shared" si="3"/>
        <v>12997968750</v>
      </c>
      <c r="D18" s="28">
        <f>ROUND(8*(C18/1000)^0.64*G$5*I$5*K$5*1.2*1000,0)</f>
        <v>912080524</v>
      </c>
      <c r="E18" s="5">
        <v>1096314670.0813055</v>
      </c>
      <c r="F18" s="29">
        <f>IF(E18&gt;=0.5*D18,IF(E18&gt;D18,D18+0.4*(E18-D18),E18+0.4*(D18-E18)),E18)</f>
        <v>985774182.43252218</v>
      </c>
      <c r="G18" s="25">
        <f t="shared" si="5"/>
        <v>985774182.43252218</v>
      </c>
      <c r="H18" s="19">
        <f t="shared" si="4"/>
        <v>12997968749.999998</v>
      </c>
      <c r="I18" s="17">
        <f>ROUND(IF(C18-H18&gt;0,0,H18-C18),0)</f>
        <v>0</v>
      </c>
      <c r="J18" s="17">
        <f t="shared" si="0"/>
        <v>0</v>
      </c>
      <c r="K18" s="18" t="str">
        <f t="shared" si="1"/>
        <v/>
      </c>
      <c r="L18" s="24">
        <f t="shared" si="2"/>
        <v>0</v>
      </c>
    </row>
    <row r="19" spans="1:12" ht="20.100000000000001" customHeight="1" x14ac:dyDescent="0.5">
      <c r="A19" s="30">
        <v>9</v>
      </c>
      <c r="B19" s="8">
        <v>103983750000</v>
      </c>
      <c r="C19" s="31">
        <f t="shared" si="3"/>
        <v>8893125000</v>
      </c>
      <c r="D19" s="28">
        <f>ROUND(8*(C19/1000)^0.64*G$5*I$5*K$5*1.2*1000,0)</f>
        <v>715397937</v>
      </c>
      <c r="E19" s="5">
        <v>913595557.79002368</v>
      </c>
      <c r="F19" s="29">
        <f>IF(E19&gt;=0.5*D19,IF(E19&gt;D19,D19+0.4*(E19-D19),E19+0.4*(D19-E19)),E19)</f>
        <v>794676985.31600952</v>
      </c>
      <c r="G19" s="25">
        <f t="shared" si="5"/>
        <v>985774182.43252218</v>
      </c>
      <c r="H19" s="19">
        <f t="shared" si="4"/>
        <v>12997968750</v>
      </c>
      <c r="I19" s="17">
        <f>ROUND(IF(C19-H19&gt;0,0,H19-C19),0)</f>
        <v>4104843750</v>
      </c>
      <c r="J19" s="17">
        <f>IF(I19&gt;0,H19/2,0)</f>
        <v>6498984375</v>
      </c>
      <c r="K19" s="18" t="str">
        <f t="shared" si="1"/>
        <v/>
      </c>
      <c r="L19" s="24">
        <f t="shared" si="2"/>
        <v>0</v>
      </c>
    </row>
    <row r="20" spans="1:12" ht="20.100000000000001" customHeight="1" x14ac:dyDescent="0.5">
      <c r="A20" s="32">
        <v>10</v>
      </c>
      <c r="B20" s="8">
        <v>112876875000</v>
      </c>
      <c r="C20" s="31">
        <f t="shared" si="3"/>
        <v>8893125000</v>
      </c>
      <c r="D20" s="28">
        <f>ROUND(8*(C20/1000)^0.64*G$5*I$5*K$5*1.2*1000,0)</f>
        <v>715397937</v>
      </c>
      <c r="E20" s="5">
        <v>913595557.79002368</v>
      </c>
      <c r="F20" s="29">
        <f>IF(E20&gt;=0.5*D20,IF(E20&gt;D20,D20+0.4*(E20-D20),E20+0.4*(D20-E20)),E20)</f>
        <v>794676985.31600952</v>
      </c>
      <c r="G20" s="25">
        <f t="shared" si="5"/>
        <v>922075116.727018</v>
      </c>
      <c r="H20" s="19">
        <f t="shared" si="4"/>
        <v>11629687500</v>
      </c>
      <c r="I20" s="17">
        <f>ROUND(IF(C20-H20&gt;0,0,H20-C20),0)</f>
        <v>2736562500</v>
      </c>
      <c r="J20" s="17">
        <f t="shared" si="0"/>
        <v>5814843750</v>
      </c>
      <c r="K20" s="18" t="str">
        <f t="shared" si="1"/>
        <v/>
      </c>
      <c r="L20" s="24">
        <f t="shared" si="2"/>
        <v>0</v>
      </c>
    </row>
    <row r="21" spans="1:12" ht="20.100000000000001" customHeight="1" x14ac:dyDescent="0.5">
      <c r="A21" s="30">
        <v>11</v>
      </c>
      <c r="B21" s="8">
        <v>123993281250.00002</v>
      </c>
      <c r="C21" s="31">
        <f t="shared" si="3"/>
        <v>11116406250.000015</v>
      </c>
      <c r="D21" s="28">
        <f>ROUND(8*(C21/1000)^0.64*G$5*I$5*K$5*1.2*1000,0)</f>
        <v>825220659</v>
      </c>
      <c r="E21" s="5">
        <v>913595557.79002368</v>
      </c>
      <c r="F21" s="29">
        <f>IF(E21&gt;=0.5*D21,IF(E21&gt;D21,D21+0.4*(E21-D21),E21+0.4*(D21-E21)),E21)</f>
        <v>860570618.51600945</v>
      </c>
      <c r="G21" s="25">
        <f t="shared" si="5"/>
        <v>858376051.02151382</v>
      </c>
      <c r="H21" s="19">
        <f t="shared" si="4"/>
        <v>10261406250</v>
      </c>
      <c r="I21" s="17">
        <f>ROUND(IF(C21-H21&gt;0,0,H21-C21),0)</f>
        <v>0</v>
      </c>
      <c r="J21" s="17">
        <f t="shared" si="0"/>
        <v>0</v>
      </c>
      <c r="K21" s="18" t="str">
        <f t="shared" si="1"/>
        <v/>
      </c>
      <c r="L21" s="24">
        <f t="shared" si="2"/>
        <v>0</v>
      </c>
    </row>
    <row r="22" spans="1:12" ht="20.100000000000001" customHeight="1" x14ac:dyDescent="0.5">
      <c r="A22" s="32">
        <v>12</v>
      </c>
      <c r="B22" s="8">
        <v>135109687500.00002</v>
      </c>
      <c r="C22" s="31">
        <f t="shared" si="3"/>
        <v>11116406250</v>
      </c>
      <c r="D22" s="28">
        <f>ROUND(8*(C22/1000)^0.64*G$5*I$5*K$5*1.2*1000,0)</f>
        <v>825220659</v>
      </c>
      <c r="E22" s="5">
        <v>913595557.79002368</v>
      </c>
      <c r="F22" s="29">
        <f>IF(E22&gt;=0.5*D22,IF(E22&gt;D22,D22+0.4*(E22-D22),E22+0.4*(D22-E22)),E22)</f>
        <v>860570618.51600945</v>
      </c>
      <c r="G22" s="25">
        <f t="shared" si="5"/>
        <v>816641529.7160095</v>
      </c>
      <c r="H22" s="19">
        <f t="shared" si="4"/>
        <v>9634218750.0000057</v>
      </c>
      <c r="I22" s="17">
        <f>ROUND(IF(C22-H22&gt;0,0,H22-C22),0)</f>
        <v>0</v>
      </c>
      <c r="J22" s="17">
        <f t="shared" si="0"/>
        <v>0</v>
      </c>
      <c r="K22" s="18" t="str">
        <f t="shared" si="1"/>
        <v/>
      </c>
      <c r="L22" s="24">
        <f t="shared" si="2"/>
        <v>0</v>
      </c>
    </row>
    <row r="23" spans="1:12" ht="20.100000000000001" customHeight="1" x14ac:dyDescent="0.5">
      <c r="A23" s="30">
        <v>13</v>
      </c>
      <c r="B23" s="8">
        <v>146226093750</v>
      </c>
      <c r="C23" s="31">
        <f t="shared" si="3"/>
        <v>11116406249.999985</v>
      </c>
      <c r="D23" s="28">
        <f>ROUND(8*(C23/1000)^0.64*G$5*I$5*K$5*1.2*1000,0)</f>
        <v>825220659</v>
      </c>
      <c r="E23" s="5">
        <v>913595557.79002368</v>
      </c>
      <c r="F23" s="29">
        <f>IF(E23&gt;=0.5*D23,IF(E23&gt;D23,D23+0.4*(E23-D23),E23+0.4*(D23-E23)),E23)</f>
        <v>860570618.51600945</v>
      </c>
      <c r="G23" s="25">
        <f t="shared" si="5"/>
        <v>838606074.11600935</v>
      </c>
      <c r="H23" s="19">
        <f t="shared" si="4"/>
        <v>10375312500.000006</v>
      </c>
      <c r="I23" s="17">
        <f>ROUND(IF(C23-H23&gt;0,0,H23-C23),0)</f>
        <v>0</v>
      </c>
      <c r="J23" s="17">
        <f t="shared" si="0"/>
        <v>0</v>
      </c>
      <c r="K23" s="18" t="str">
        <f t="shared" si="1"/>
        <v/>
      </c>
      <c r="L23" s="24">
        <f t="shared" si="2"/>
        <v>0</v>
      </c>
    </row>
    <row r="24" spans="1:12" ht="16.8" x14ac:dyDescent="0.5">
      <c r="A24" s="32">
        <v>14</v>
      </c>
      <c r="B24" s="8">
        <v>157342500000</v>
      </c>
      <c r="C24" s="31">
        <f t="shared" si="3"/>
        <v>11116406250</v>
      </c>
      <c r="D24" s="28">
        <f>ROUND(8*(C24/1000)^0.64*G$5*I$5*K$5*1.2*1000,0)</f>
        <v>825220659</v>
      </c>
      <c r="E24" s="5">
        <v>913595557.79002368</v>
      </c>
      <c r="F24" s="29">
        <f>IF(E24&gt;=0.5*D24,IF(E24&gt;D24,D24+0.4*(E24-D24),E24+0.4*(D24-E24)),E24)</f>
        <v>860570618.51600945</v>
      </c>
      <c r="G24" s="25">
        <f t="shared" si="5"/>
        <v>860570618.51600945</v>
      </c>
      <c r="H24" s="19">
        <f t="shared" si="4"/>
        <v>11116406250</v>
      </c>
      <c r="I24" s="17">
        <f>ROUND(IF(C24-H24&gt;0,0,H24-C24),0)</f>
        <v>0</v>
      </c>
      <c r="J24" s="17">
        <f t="shared" si="0"/>
        <v>0</v>
      </c>
      <c r="K24" s="18" t="str">
        <f t="shared" si="1"/>
        <v/>
      </c>
      <c r="L24" s="24">
        <f t="shared" si="2"/>
        <v>0</v>
      </c>
    </row>
    <row r="25" spans="1:12" ht="16.8" x14ac:dyDescent="0.5">
      <c r="A25" s="30">
        <v>15</v>
      </c>
      <c r="B25" s="8">
        <v>168458906250</v>
      </c>
      <c r="C25" s="31">
        <f t="shared" si="3"/>
        <v>11116406250</v>
      </c>
      <c r="D25" s="28">
        <f>ROUND(8*(C25/1000)^0.64*G$5*I$5*K$5*1.2*1000,0)</f>
        <v>825220659</v>
      </c>
      <c r="E25" s="5">
        <v>913595557.79002368</v>
      </c>
      <c r="F25" s="29">
        <f>IF(E25&gt;=0.5*D25,IF(E25&gt;D25,D25+0.4*(E25-D25),E25+0.4*(D25-E25)),E25)</f>
        <v>860570618.51600945</v>
      </c>
      <c r="G25" s="25">
        <f t="shared" si="5"/>
        <v>860570618.51600945</v>
      </c>
      <c r="H25" s="19">
        <f t="shared" si="4"/>
        <v>11116406249.999994</v>
      </c>
      <c r="I25" s="17">
        <f>ROUND(IF(C25-H25&gt;0,0,H25-C25),0)</f>
        <v>0</v>
      </c>
      <c r="J25" s="17">
        <f t="shared" si="0"/>
        <v>0</v>
      </c>
      <c r="K25" s="18" t="str">
        <f t="shared" si="1"/>
        <v/>
      </c>
      <c r="L25" s="24">
        <f t="shared" si="2"/>
        <v>0</v>
      </c>
    </row>
    <row r="26" spans="1:12" ht="16.8" x14ac:dyDescent="0.5">
      <c r="A26" s="32">
        <v>16</v>
      </c>
      <c r="B26" s="8">
        <v>172125000000</v>
      </c>
      <c r="C26" s="31">
        <f t="shared" si="3"/>
        <v>3666093750</v>
      </c>
      <c r="D26" s="28">
        <f>ROUND(8*(C26/1000)^0.64*G$5*I$5*K$5*1.2*1000,0)</f>
        <v>405735635</v>
      </c>
      <c r="E26" s="5">
        <v>913595557.79002368</v>
      </c>
      <c r="F26" s="29">
        <f>IF(E26&gt;=0.5*D26,IF(E26&gt;D26,D26+0.4*(E26-D26),E26+0.4*(D26-E26)),E26)</f>
        <v>608879604.11600947</v>
      </c>
      <c r="G26" s="25">
        <f t="shared" si="5"/>
        <v>860570618.51600945</v>
      </c>
      <c r="H26" s="19">
        <f t="shared" si="4"/>
        <v>11116406249.999994</v>
      </c>
      <c r="I26" s="17">
        <f>ROUND(IF(C26-H26&gt;0,0,H26-C26),0)</f>
        <v>7450312500</v>
      </c>
      <c r="J26" s="17">
        <f>IF(I26&gt;0,H26/2,0)</f>
        <v>5558203124.9999971</v>
      </c>
      <c r="K26" s="18" t="str">
        <f t="shared" si="1"/>
        <v>خسارت تعلق می‌گیرد</v>
      </c>
      <c r="L26" s="24">
        <f t="shared" si="2"/>
        <v>251691014.39999998</v>
      </c>
    </row>
    <row r="27" spans="1:12" ht="16.8" x14ac:dyDescent="0.5">
      <c r="A27" s="30">
        <v>17</v>
      </c>
      <c r="B27" s="8">
        <v>175500000000</v>
      </c>
      <c r="C27" s="31">
        <f t="shared" si="3"/>
        <v>3375000000</v>
      </c>
      <c r="D27" s="28">
        <f>ROUND(8*(C27/1000)^0.64*G$5*I$5*K$5*1.2*1000,0)</f>
        <v>384811540</v>
      </c>
      <c r="E27" s="5">
        <v>913595557.79002368</v>
      </c>
      <c r="F27" s="29">
        <f>IF(E27&gt;=0.5*D27,IF(E27&gt;D27,D27+0.4*(E27-D27),E27+0.4*(D27-E27)),E27)</f>
        <v>596325147.11600947</v>
      </c>
      <c r="G27" s="25">
        <f>AVERAGE(F24:F26)</f>
        <v>776673613.7160095</v>
      </c>
      <c r="H27" s="19">
        <f t="shared" si="4"/>
        <v>8632968750</v>
      </c>
      <c r="I27" s="17">
        <f>ROUND(IF(C27-H27&gt;0,0,H27-C27),0)</f>
        <v>5257968750</v>
      </c>
      <c r="J27" s="17">
        <f t="shared" si="0"/>
        <v>4316484375</v>
      </c>
      <c r="K27" s="18" t="str">
        <f t="shared" si="1"/>
        <v>خسارت تعلق می‌گیرد</v>
      </c>
      <c r="L27" s="24">
        <f>IF(K27="خسارت تعلق می‌گیرد",G27-F27,0)</f>
        <v>180348466.60000002</v>
      </c>
    </row>
    <row r="28" spans="1:12" ht="16.8" x14ac:dyDescent="0.5">
      <c r="A28" s="32">
        <v>18</v>
      </c>
      <c r="B28" s="8">
        <v>182250000000.00003</v>
      </c>
      <c r="C28" s="31">
        <f t="shared" si="3"/>
        <v>6750000000.0000305</v>
      </c>
      <c r="D28" s="28">
        <f>ROUND(8*(C28/1000)^0.64*G$5*I$5*K$5*1.2*1000,0)</f>
        <v>599663043</v>
      </c>
      <c r="E28" s="5">
        <v>1096314670.0813055</v>
      </c>
      <c r="F28" s="29">
        <f>IF(E28&gt;=0.5*D28,IF(E28&gt;D28,D28+0.4*(E28-D28),E28+0.4*(D28-E28)),E28)</f>
        <v>798323693.83252215</v>
      </c>
      <c r="G28" s="25">
        <f t="shared" si="5"/>
        <v>688591789.91600955</v>
      </c>
      <c r="H28" s="19">
        <f t="shared" si="4"/>
        <v>6052500000</v>
      </c>
      <c r="I28" s="17">
        <f>ROUND(IF(C28-H28&gt;0,0,H28-C28),0)</f>
        <v>0</v>
      </c>
      <c r="J28" s="17">
        <f t="shared" si="0"/>
        <v>0</v>
      </c>
      <c r="K28" s="18" t="str">
        <f t="shared" si="1"/>
        <v/>
      </c>
      <c r="L28" s="24">
        <f>IF(K28="خسارت تعلق می‌گیرد",G28-F28,0)</f>
        <v>0</v>
      </c>
    </row>
    <row r="29" spans="1:12" ht="21" customHeight="1" x14ac:dyDescent="0.5">
      <c r="A29" s="30">
        <v>19</v>
      </c>
      <c r="B29" s="8">
        <v>199125000000</v>
      </c>
      <c r="C29" s="31">
        <f t="shared" si="3"/>
        <v>16874999999.999969</v>
      </c>
      <c r="D29" s="28">
        <f>ROUND(8*(C29/1000)^0.64*G$5*I$5*K$5*1.2*1000,0)</f>
        <v>1077925857</v>
      </c>
      <c r="E29" s="5">
        <v>1096314670.0813055</v>
      </c>
      <c r="F29" s="29">
        <f>IF(E29&gt;=0.5*D29,IF(E29&gt;D29,D29+0.4*(E29-D29),E29+0.4*(D29-E29)),E29)</f>
        <v>1085281382.2325222</v>
      </c>
      <c r="G29" s="25">
        <f t="shared" si="5"/>
        <v>667842815.0215137</v>
      </c>
      <c r="H29" s="19">
        <f t="shared" si="4"/>
        <v>4597031250.0000105</v>
      </c>
      <c r="I29" s="17">
        <f>ROUND(IF(C29-H29&gt;0,0,H29-C29),0)</f>
        <v>0</v>
      </c>
      <c r="J29" s="17">
        <f t="shared" si="0"/>
        <v>0</v>
      </c>
      <c r="K29" s="18" t="str">
        <f t="shared" si="1"/>
        <v/>
      </c>
      <c r="L29" s="24">
        <f t="shared" si="2"/>
        <v>0</v>
      </c>
    </row>
    <row r="30" spans="1:12" ht="16.8" x14ac:dyDescent="0.5">
      <c r="A30" s="32">
        <v>20</v>
      </c>
      <c r="B30" s="8">
        <v>212625000000</v>
      </c>
      <c r="C30" s="31">
        <f t="shared" si="3"/>
        <v>13500000000</v>
      </c>
      <c r="D30" s="28">
        <f>ROUND(8*(C30/1000)^0.64*G$5*I$5*K$5*1.2*1000,0)</f>
        <v>934472406</v>
      </c>
      <c r="E30" s="5">
        <v>1096314670.0813055</v>
      </c>
      <c r="F30" s="29">
        <f>IF(E30&gt;=0.5*D30,IF(E30&gt;D30,D30+0.4*(E30-D30),E30+0.4*(D30-E30)),E30)</f>
        <v>999209311.63252223</v>
      </c>
      <c r="G30" s="25">
        <f t="shared" si="5"/>
        <v>826643407.727018</v>
      </c>
      <c r="H30" s="19">
        <f t="shared" si="4"/>
        <v>9000000000</v>
      </c>
      <c r="I30" s="17">
        <f>ROUND(IF(C30-H30&gt;0,0,H30-C30),0)</f>
        <v>0</v>
      </c>
      <c r="J30" s="17">
        <f t="shared" si="0"/>
        <v>0</v>
      </c>
      <c r="K30" s="18" t="str">
        <f t="shared" si="1"/>
        <v/>
      </c>
      <c r="L30" s="24">
        <f t="shared" si="2"/>
        <v>0</v>
      </c>
    </row>
    <row r="31" spans="1:12" ht="16.8" x14ac:dyDescent="0.5">
      <c r="A31" s="30">
        <v>21</v>
      </c>
      <c r="B31" s="8">
        <v>229500000000</v>
      </c>
      <c r="C31" s="31">
        <f t="shared" si="3"/>
        <v>16875000000</v>
      </c>
      <c r="D31" s="28">
        <f>ROUND(8*(C31/1000)^0.64*G$5*I$5*K$5*1.2*1000,0)</f>
        <v>1077925857</v>
      </c>
      <c r="E31" s="5">
        <v>1096314670.0813055</v>
      </c>
      <c r="F31" s="29">
        <f>IF(E31&gt;=0.5*D31,IF(E31&gt;D31,D31+0.4*(E31-D31),E31+0.4*(D31-E31)),E31)</f>
        <v>1085281382.2325222</v>
      </c>
      <c r="G31" s="25">
        <f t="shared" si="5"/>
        <v>960938129.23252213</v>
      </c>
      <c r="H31" s="19">
        <f t="shared" si="4"/>
        <v>12375000000</v>
      </c>
      <c r="I31" s="17">
        <f>ROUND(IF(C31-H31&gt;0,0,H31-C31),0)</f>
        <v>0</v>
      </c>
      <c r="J31" s="17">
        <f t="shared" si="0"/>
        <v>0</v>
      </c>
      <c r="K31" s="18" t="str">
        <f t="shared" si="1"/>
        <v/>
      </c>
      <c r="L31" s="24">
        <f t="shared" si="2"/>
        <v>0</v>
      </c>
    </row>
    <row r="32" spans="1:12" ht="16.8" x14ac:dyDescent="0.5">
      <c r="A32" s="32">
        <v>22</v>
      </c>
      <c r="B32" s="8">
        <v>243000000000.00003</v>
      </c>
      <c r="C32" s="31">
        <f t="shared" si="3"/>
        <v>13500000000.000031</v>
      </c>
      <c r="D32" s="28">
        <f>ROUND(8*(C32/1000)^0.64*G$5*I$5*K$5*1.2*1000,0)</f>
        <v>934472406</v>
      </c>
      <c r="E32" s="5">
        <v>1096314670.0813055</v>
      </c>
      <c r="F32" s="29">
        <f>IF(E32&gt;=0.5*D32,IF(E32&gt;D32,D32+0.4*(E32-D32),E32+0.4*(D32-E32)),E32)</f>
        <v>999209311.63252223</v>
      </c>
      <c r="G32" s="25">
        <f t="shared" si="5"/>
        <v>1056590692.0325222</v>
      </c>
      <c r="H32" s="19">
        <f t="shared" si="4"/>
        <v>15749999999.99999</v>
      </c>
      <c r="I32" s="17">
        <f>ROUND(IF(C32-H32&gt;0,0,H32-C32),0)</f>
        <v>2250000000</v>
      </c>
      <c r="J32" s="17">
        <f t="shared" si="0"/>
        <v>7874999999.9999952</v>
      </c>
      <c r="K32" s="18" t="str">
        <f t="shared" si="1"/>
        <v/>
      </c>
      <c r="L32" s="24">
        <f t="shared" si="2"/>
        <v>0</v>
      </c>
    </row>
    <row r="33" spans="1:12" ht="16.8" x14ac:dyDescent="0.5">
      <c r="A33" s="30">
        <v>23</v>
      </c>
      <c r="B33" s="8">
        <v>256500000000.00003</v>
      </c>
      <c r="C33" s="31">
        <f t="shared" si="3"/>
        <v>13500000000</v>
      </c>
      <c r="D33" s="28">
        <f>ROUND(8*(C33/1000)^0.64*G$5*I$5*K$5*1.2*1000,0)</f>
        <v>934472406</v>
      </c>
      <c r="E33" s="5">
        <v>1096314670.0813055</v>
      </c>
      <c r="F33" s="29">
        <f>IF(E33&gt;=0.5*D33,IF(E33&gt;D33,D33+0.4*(E33-D33),E33+0.4*(D33-E33)),E33)</f>
        <v>999209311.63252223</v>
      </c>
      <c r="G33" s="25">
        <f t="shared" si="5"/>
        <v>1027900001.8325223</v>
      </c>
      <c r="H33" s="19">
        <f t="shared" si="4"/>
        <v>14625000000.00001</v>
      </c>
      <c r="I33" s="17">
        <f>ROUND(IF(C33-H33&gt;0,0,H33-C33),0)</f>
        <v>1125000000</v>
      </c>
      <c r="J33" s="17">
        <f t="shared" si="0"/>
        <v>7312500000.0000048</v>
      </c>
      <c r="K33" s="18" t="str">
        <f t="shared" si="1"/>
        <v/>
      </c>
      <c r="L33" s="24">
        <f t="shared" si="2"/>
        <v>0</v>
      </c>
    </row>
    <row r="34" spans="1:12" ht="16.8" x14ac:dyDescent="0.5">
      <c r="A34" s="32">
        <v>24</v>
      </c>
      <c r="B34" s="8">
        <v>270729843750.00003</v>
      </c>
      <c r="C34" s="31">
        <f t="shared" si="3"/>
        <v>14229843750</v>
      </c>
      <c r="D34" s="28">
        <f>ROUND(8*(C34/1000)^0.64*G$5*I$5*K$5*1.2*1000,0)</f>
        <v>966497987</v>
      </c>
      <c r="E34" s="5">
        <v>1096314670.0813055</v>
      </c>
      <c r="F34" s="29">
        <f>IF(E34&gt;=0.5*D34,IF(E34&gt;D34,D34+0.4*(E34-D34),E34+0.4*(D34-E34)),E34)</f>
        <v>1018424660.2325222</v>
      </c>
      <c r="G34" s="25">
        <f t="shared" si="5"/>
        <v>1027900001.8325223</v>
      </c>
      <c r="H34" s="19">
        <f t="shared" si="4"/>
        <v>14625000000.00001</v>
      </c>
      <c r="I34" s="17">
        <f>ROUND(IF(C34-H34&gt;0,0,H34-C34),0)</f>
        <v>395156250</v>
      </c>
      <c r="J34" s="17">
        <f t="shared" si="0"/>
        <v>7312500000.0000048</v>
      </c>
      <c r="K34" s="18" t="str">
        <f t="shared" si="1"/>
        <v/>
      </c>
      <c r="L34" s="24">
        <f t="shared" si="2"/>
        <v>0</v>
      </c>
    </row>
    <row r="35" spans="1:12" ht="16.8" x14ac:dyDescent="0.5">
      <c r="A35" s="30">
        <v>25</v>
      </c>
      <c r="B35" s="8">
        <v>279622968750</v>
      </c>
      <c r="C35" s="31">
        <f t="shared" si="3"/>
        <v>8893124999.9999695</v>
      </c>
      <c r="D35" s="28">
        <f>ROUND(8*(C35/1000)^0.64*G$5*I$5*K$5*1.2*1000,0)</f>
        <v>715397937</v>
      </c>
      <c r="E35" s="5">
        <v>1096314670.0813055</v>
      </c>
      <c r="F35" s="29">
        <f>IF(E35&gt;=0.5*D35,IF(E35&gt;D35,D35+0.4*(E35-D35),E35+0.4*(D35-E35)),E35)</f>
        <v>867764630.23252225</v>
      </c>
      <c r="G35" s="25">
        <f t="shared" si="5"/>
        <v>1005614427.8325223</v>
      </c>
      <c r="H35" s="19">
        <f t="shared" si="4"/>
        <v>13743281250.00001</v>
      </c>
      <c r="I35" s="17">
        <f>ROUND(IF(C35-H35&gt;0,0,H35-C35),0)</f>
        <v>4850156250</v>
      </c>
      <c r="J35" s="17">
        <f t="shared" si="0"/>
        <v>6871640625.0000048</v>
      </c>
      <c r="K35" s="18" t="str">
        <f t="shared" si="1"/>
        <v/>
      </c>
      <c r="L35" s="24">
        <f t="shared" si="2"/>
        <v>0</v>
      </c>
    </row>
    <row r="36" spans="1:12" ht="16.8" x14ac:dyDescent="0.5">
      <c r="A36" s="32">
        <v>26</v>
      </c>
      <c r="B36" s="8">
        <v>288516093750</v>
      </c>
      <c r="C36" s="31">
        <f t="shared" si="3"/>
        <v>8893125000</v>
      </c>
      <c r="D36" s="28">
        <f>ROUND(8*(C36/1000)^0.64*G$5*I$5*K$5*1.2*1000,0)</f>
        <v>715397937</v>
      </c>
      <c r="E36" s="5">
        <v>1096314670.0813055</v>
      </c>
      <c r="F36" s="29">
        <f>IF(E36&gt;=0.5*D36,IF(E36&gt;D36,D36+0.4*(E36-D36),E36+0.4*(D36-E36)),E36)</f>
        <v>867764630.23252225</v>
      </c>
      <c r="G36" s="25">
        <f t="shared" si="5"/>
        <v>961799534.0325222</v>
      </c>
      <c r="H36" s="19">
        <f t="shared" si="4"/>
        <v>12207656249.99999</v>
      </c>
      <c r="I36" s="17">
        <f>ROUND(IF(C36-H36&gt;0,0,H36-C36),0)</f>
        <v>3314531250</v>
      </c>
      <c r="J36" s="17">
        <f t="shared" si="0"/>
        <v>6103828124.9999952</v>
      </c>
      <c r="K36" s="18" t="str">
        <f t="shared" si="1"/>
        <v/>
      </c>
      <c r="L36" s="24">
        <f t="shared" si="2"/>
        <v>0</v>
      </c>
    </row>
    <row r="37" spans="1:12" ht="16.8" x14ac:dyDescent="0.5">
      <c r="A37" s="30">
        <v>27</v>
      </c>
      <c r="B37" s="8">
        <v>297409218750</v>
      </c>
      <c r="C37" s="31">
        <f t="shared" si="3"/>
        <v>8893125000</v>
      </c>
      <c r="D37" s="28">
        <f>ROUND(8*(C37/1000)^0.64*G$5*I$5*K$5*1.2*1000,0)</f>
        <v>715397937</v>
      </c>
      <c r="E37" s="5">
        <v>1096314670.0813055</v>
      </c>
      <c r="F37" s="29">
        <f>IF(E37&gt;=0.5*D37,IF(E37&gt;D37,D37+0.4*(E37-D37),E37+0.4*(D37-E37)),E37)</f>
        <v>867764630.23252225</v>
      </c>
      <c r="G37" s="25">
        <f t="shared" si="5"/>
        <v>917984640.23252237</v>
      </c>
      <c r="H37" s="19">
        <f t="shared" si="4"/>
        <v>10672031249.99999</v>
      </c>
      <c r="I37" s="17">
        <f>ROUND(IF(C37-H37&gt;0,0,H37-C37),0)</f>
        <v>1778906250</v>
      </c>
      <c r="J37" s="17">
        <f t="shared" si="0"/>
        <v>5336015624.9999952</v>
      </c>
      <c r="K37" s="18" t="str">
        <f t="shared" si="1"/>
        <v/>
      </c>
      <c r="L37" s="24">
        <f t="shared" si="2"/>
        <v>0</v>
      </c>
    </row>
    <row r="38" spans="1:12" ht="16.8" x14ac:dyDescent="0.5">
      <c r="A38" s="32">
        <v>28</v>
      </c>
      <c r="B38" s="8">
        <v>306302343750</v>
      </c>
      <c r="C38" s="31">
        <f t="shared" si="3"/>
        <v>8893125000</v>
      </c>
      <c r="D38" s="28">
        <f>ROUND(8*(C38/1000)^0.64*G$5*I$5*K$5*1.2*1000,0)</f>
        <v>715397937</v>
      </c>
      <c r="E38" s="5">
        <v>1096314670.0813055</v>
      </c>
      <c r="F38" s="29">
        <f>IF(E38&gt;=0.5*D38,IF(E38&gt;D38,D38+0.4*(E38-D38),E38+0.4*(D38-E38)),E38)</f>
        <v>867764630.23252225</v>
      </c>
      <c r="G38" s="25">
        <f t="shared" si="5"/>
        <v>867764630.23252237</v>
      </c>
      <c r="H38" s="19">
        <f t="shared" si="4"/>
        <v>8893124999.9999905</v>
      </c>
      <c r="I38" s="17">
        <f>ROUND(IF(C38-H38&gt;0,0,H38-C38),0)</f>
        <v>0</v>
      </c>
      <c r="J38" s="17">
        <f t="shared" si="0"/>
        <v>0</v>
      </c>
      <c r="K38" s="18" t="str">
        <f t="shared" si="1"/>
        <v/>
      </c>
      <c r="L38" s="24">
        <f t="shared" si="2"/>
        <v>0</v>
      </c>
    </row>
    <row r="39" spans="1:12" ht="16.8" x14ac:dyDescent="0.5">
      <c r="A39" s="30">
        <v>29</v>
      </c>
      <c r="B39" s="8">
        <v>308812500000</v>
      </c>
      <c r="C39" s="31">
        <f t="shared" si="3"/>
        <v>2510156250</v>
      </c>
      <c r="D39" s="28">
        <f>ROUND(8*(C39/1000)^0.64*G$5*I$5*K$5*1.2*1000,0)</f>
        <v>318391418</v>
      </c>
      <c r="E39" s="5">
        <v>822236003.47757554</v>
      </c>
      <c r="F39" s="29">
        <f>IF(E39&gt;=0.5*D39,IF(E39&gt;D39,D39+0.4*(E39-D39),E39+0.4*(D39-E39)),E39)</f>
        <v>519929252.19103026</v>
      </c>
      <c r="G39" s="25">
        <f>AVERAGE(F36:F38)</f>
        <v>867764630.23252237</v>
      </c>
      <c r="H39" s="19">
        <f t="shared" si="4"/>
        <v>8893125000</v>
      </c>
      <c r="I39" s="17">
        <f>ROUND(IF(C39-H39&gt;0,0,H39-C39),0)</f>
        <v>6382968750</v>
      </c>
      <c r="J39" s="17">
        <f t="shared" si="0"/>
        <v>4446562500</v>
      </c>
      <c r="K39" s="18" t="str">
        <f t="shared" si="1"/>
        <v>خسارت تعلق می‌گیرد</v>
      </c>
      <c r="L39" s="24">
        <f t="shared" si="2"/>
        <v>347835378.0414921</v>
      </c>
    </row>
    <row r="40" spans="1:12" ht="16.8" x14ac:dyDescent="0.5">
      <c r="A40" s="32">
        <v>30</v>
      </c>
      <c r="B40" s="8">
        <v>315195468750</v>
      </c>
      <c r="C40" s="31">
        <f t="shared" si="3"/>
        <v>6382968750</v>
      </c>
      <c r="D40" s="28">
        <f>ROUND(8*(C40/1000)^0.64*G$5*I$5*K$5*1.2*1000,0)</f>
        <v>578585319</v>
      </c>
      <c r="E40" s="5">
        <v>822236003.47757554</v>
      </c>
      <c r="F40" s="29">
        <f>IF(E40&gt;=0.5*D40,IF(E40&gt;D40,D40+0.4*(E40-D40),E40+0.4*(D40-E40)),E40)</f>
        <v>676045592.79103017</v>
      </c>
      <c r="G40" s="25">
        <f t="shared" si="5"/>
        <v>751819504.21869147</v>
      </c>
      <c r="H40" s="19">
        <f t="shared" si="4"/>
        <v>6765468750</v>
      </c>
      <c r="I40" s="17">
        <f>ROUND(IF(C40-H40&gt;0,0,H40-C40),0)</f>
        <v>382500000</v>
      </c>
      <c r="J40" s="17">
        <f t="shared" si="0"/>
        <v>3382734375</v>
      </c>
      <c r="K40" s="18" t="str">
        <f t="shared" si="1"/>
        <v/>
      </c>
      <c r="L40" s="24">
        <f t="shared" si="2"/>
        <v>0</v>
      </c>
    </row>
    <row r="41" spans="1:12" ht="16.8" x14ac:dyDescent="0.5">
      <c r="A41" s="30">
        <v>31</v>
      </c>
      <c r="B41" s="8">
        <v>319642031250</v>
      </c>
      <c r="C41" s="31">
        <f t="shared" si="3"/>
        <v>4446562500</v>
      </c>
      <c r="D41" s="28">
        <f>ROUND(8*(C41/1000)^0.64*G$5*I$5*K$5*1.2*1000,0)</f>
        <v>459080120</v>
      </c>
      <c r="E41" s="5">
        <v>822236003.47757554</v>
      </c>
      <c r="F41" s="29">
        <f>IF(E41&gt;=0.5*D41,IF(E41&gt;D41,D41+0.4*(E41-D41),E41+0.4*(D41-E41)),E41)</f>
        <v>604342473.39103019</v>
      </c>
      <c r="G41" s="25">
        <f t="shared" si="5"/>
        <v>687913158.40486085</v>
      </c>
      <c r="H41" s="19">
        <f t="shared" si="4"/>
        <v>5928750000</v>
      </c>
      <c r="I41" s="17">
        <f>ROUND(IF(C41-H41&gt;0,0,H41-C41),0)</f>
        <v>1482187500</v>
      </c>
      <c r="J41" s="17">
        <f t="shared" si="0"/>
        <v>2964375000</v>
      </c>
      <c r="K41" s="18" t="str">
        <f t="shared" si="1"/>
        <v/>
      </c>
      <c r="L41" s="24">
        <f t="shared" si="2"/>
        <v>0</v>
      </c>
    </row>
    <row r="42" spans="1:12" ht="16.8" x14ac:dyDescent="0.5">
      <c r="A42" s="32">
        <v>32</v>
      </c>
      <c r="B42" s="8">
        <v>324088593750</v>
      </c>
      <c r="C42" s="31">
        <f t="shared" si="3"/>
        <v>4446562500</v>
      </c>
      <c r="D42" s="28">
        <f>ROUND(8*(C42/1000)^0.64*G$5*I$5*K$5*1.2*1000,0)</f>
        <v>459080120</v>
      </c>
      <c r="E42" s="5">
        <v>822236003.47757554</v>
      </c>
      <c r="F42" s="29">
        <f>IF(E42&gt;=0.5*D42,IF(E42&gt;D42,D42+0.4*(E42-D42),E42+0.4*(D42-E42)),E42)</f>
        <v>604342473.39103019</v>
      </c>
      <c r="G42" s="25">
        <f t="shared" si="5"/>
        <v>600105772.79103029</v>
      </c>
      <c r="H42" s="19">
        <f t="shared" si="4"/>
        <v>4446562500</v>
      </c>
      <c r="I42" s="17">
        <f>ROUND(IF(C42-H42&gt;0,0,H42-C42),0)</f>
        <v>0</v>
      </c>
      <c r="J42" s="17">
        <f t="shared" si="0"/>
        <v>0</v>
      </c>
      <c r="K42" s="18" t="str">
        <f t="shared" si="1"/>
        <v/>
      </c>
      <c r="L42" s="24">
        <f t="shared" si="2"/>
        <v>0</v>
      </c>
    </row>
    <row r="43" spans="1:12" ht="16.8" x14ac:dyDescent="0.5">
      <c r="A43" s="30">
        <v>33</v>
      </c>
      <c r="B43" s="8">
        <v>328535156250</v>
      </c>
      <c r="C43" s="31">
        <f t="shared" si="3"/>
        <v>4446562500</v>
      </c>
      <c r="D43" s="28">
        <f>ROUND(8*(C43/1000)^0.64*G$5*I$5*K$5*1.2*1000,0)</f>
        <v>459080120</v>
      </c>
      <c r="E43" s="5">
        <v>656948574.554304</v>
      </c>
      <c r="F43" s="29">
        <f>IF(E43&gt;=0.5*D43,IF(E43&gt;D43,D43+0.4*(E43-D43),E43+0.4*(D43-E43)),E43)</f>
        <v>538227501.82172155</v>
      </c>
      <c r="G43" s="25">
        <f t="shared" si="5"/>
        <v>628243513.19103014</v>
      </c>
      <c r="H43" s="19">
        <f t="shared" si="4"/>
        <v>5092031250</v>
      </c>
      <c r="I43" s="17">
        <f>ROUND(IF(C43-H43&gt;0,0,H43-C43),0)</f>
        <v>645468750</v>
      </c>
      <c r="J43" s="17">
        <f t="shared" si="0"/>
        <v>2546015625</v>
      </c>
      <c r="K43" s="18" t="str">
        <f t="shared" si="1"/>
        <v/>
      </c>
      <c r="L43" s="24">
        <f t="shared" si="2"/>
        <v>0</v>
      </c>
    </row>
    <row r="44" spans="1:12" ht="16.8" x14ac:dyDescent="0.5">
      <c r="A44" s="32">
        <v>34</v>
      </c>
      <c r="B44" s="8">
        <v>331870078125</v>
      </c>
      <c r="C44" s="31">
        <f t="shared" si="3"/>
        <v>3334921875</v>
      </c>
      <c r="D44" s="28">
        <f>ROUND(8*(C44/1000)^0.64*G$5*I$5*K$5*1.2*1000,0)</f>
        <v>381880687</v>
      </c>
      <c r="E44" s="5">
        <v>656948574.554304</v>
      </c>
      <c r="F44" s="29">
        <f>IF(E44&gt;=0.5*D44,IF(E44&gt;D44,D44+0.4*(E44-D44),E44+0.4*(D44-E44)),E44)</f>
        <v>491907842.0217216</v>
      </c>
      <c r="G44" s="25">
        <f>AVERAGE(F41:F43)</f>
        <v>582304149.53459394</v>
      </c>
      <c r="H44" s="19">
        <f t="shared" si="4"/>
        <v>4446562500</v>
      </c>
      <c r="I44" s="17">
        <f>ROUND(IF(C44-H44&gt;0,0,H44-C44),0)</f>
        <v>1111640625</v>
      </c>
      <c r="J44" s="17">
        <f t="shared" si="0"/>
        <v>2223281250</v>
      </c>
      <c r="K44" s="18" t="str">
        <f t="shared" si="1"/>
        <v/>
      </c>
      <c r="L44" s="24">
        <f t="shared" si="2"/>
        <v>0</v>
      </c>
    </row>
    <row r="45" spans="1:12" ht="16.8" x14ac:dyDescent="0.5">
      <c r="A45" s="32">
        <v>35</v>
      </c>
      <c r="B45" s="8">
        <v>335205000000</v>
      </c>
      <c r="C45" s="31">
        <f t="shared" si="3"/>
        <v>3334921875</v>
      </c>
      <c r="D45" s="28">
        <f>ROUND(8*(C45/1000)^0.64*G$5*I$5*K$5*1.2*1000,0)</f>
        <v>381880687</v>
      </c>
      <c r="E45" s="5">
        <v>656948574.554304</v>
      </c>
      <c r="F45" s="29">
        <f>IF(E45&gt;=0.5*D45,IF(E45&gt;D45,D45+0.4*(E45-D45),E45+0.4*(D45-E45)),E45)</f>
        <v>491907842.0217216</v>
      </c>
      <c r="G45" s="25">
        <f t="shared" si="5"/>
        <v>544825939.07815778</v>
      </c>
      <c r="H45" s="19">
        <f t="shared" si="4"/>
        <v>4076015625</v>
      </c>
      <c r="I45" s="17">
        <f>ROUND(IF(C45-H45&gt;0,0,H45-C45),0)</f>
        <v>741093750</v>
      </c>
      <c r="J45" s="17">
        <f t="shared" si="0"/>
        <v>2038007812.5</v>
      </c>
      <c r="K45" s="18" t="str">
        <f t="shared" ref="K45" si="6">IF(I45&gt;J45,"خسارت تعلق می‌گیرد","")</f>
        <v/>
      </c>
      <c r="L45" s="24">
        <f t="shared" ref="L45" si="7">IF(K45="خسارت تعلق می‌گیرد",G45-F45,0)</f>
        <v>0</v>
      </c>
    </row>
    <row r="46" spans="1:12" ht="17.399999999999999" thickBot="1" x14ac:dyDescent="0.55000000000000004">
      <c r="A46" s="33">
        <v>36</v>
      </c>
      <c r="B46" s="8">
        <v>337500000000</v>
      </c>
      <c r="C46" s="31">
        <f t="shared" si="3"/>
        <v>2295000000</v>
      </c>
      <c r="D46" s="28">
        <f>ROUND(8*(C46/1000)^0.64*G$5*I$5*K$5*1.2*1000,0)</f>
        <v>300644865</v>
      </c>
      <c r="E46" s="5">
        <v>656948574.554304</v>
      </c>
      <c r="F46" s="29">
        <f>IF(E46&gt;=0.5*D46,IF(E46&gt;D46,D46+0.4*(E46-D46),E46+0.4*(D46-E46)),E46)</f>
        <v>443166348.82172161</v>
      </c>
      <c r="G46" s="25">
        <f t="shared" si="5"/>
        <v>507347728.62172157</v>
      </c>
      <c r="H46" s="34">
        <f t="shared" si="4"/>
        <v>3705468750</v>
      </c>
      <c r="I46" s="17">
        <f>ROUND(IF(C46-H46&gt;0,0,H46-C46),0)</f>
        <v>1410468750</v>
      </c>
      <c r="J46" s="35">
        <f t="shared" si="0"/>
        <v>1852734375</v>
      </c>
      <c r="K46" s="36" t="str">
        <f t="shared" ref="K46" si="8">IF(I46&gt;J46,"خسارت تعلق می‌گیرد","")</f>
        <v/>
      </c>
      <c r="L46" s="37">
        <f t="shared" ref="L46" si="9">IF(K46="خسارت تعلق می‌گیرد",G46-F46,0)</f>
        <v>0</v>
      </c>
    </row>
    <row r="47" spans="1:12" s="9" customFormat="1" ht="26.25" customHeight="1" thickBot="1" x14ac:dyDescent="0.3">
      <c r="A47" s="54" t="s">
        <v>18</v>
      </c>
      <c r="B47" s="55"/>
      <c r="C47" s="55"/>
      <c r="D47" s="55"/>
      <c r="E47" s="55"/>
      <c r="F47" s="55"/>
      <c r="G47" s="55"/>
      <c r="H47" s="55"/>
      <c r="I47" s="55"/>
      <c r="J47" s="55"/>
      <c r="K47" s="56"/>
      <c r="L47" s="41">
        <f>SUM(L11:L46)</f>
        <v>779874859.0414921</v>
      </c>
    </row>
    <row r="48" spans="1:12" ht="25.5" customHeight="1" thickBot="1" x14ac:dyDescent="0.3">
      <c r="B48" s="10"/>
      <c r="D48" s="38"/>
      <c r="G48" s="51" t="s">
        <v>22</v>
      </c>
      <c r="H48" s="52"/>
      <c r="I48" s="52"/>
      <c r="J48" s="52"/>
      <c r="K48" s="53"/>
      <c r="L48" s="40">
        <f>E5*0.1</f>
        <v>1712902239</v>
      </c>
    </row>
    <row r="52" spans="2:5" ht="27" x14ac:dyDescent="0.25">
      <c r="B52" s="39" t="s">
        <v>20</v>
      </c>
      <c r="E52" s="39" t="s">
        <v>20</v>
      </c>
    </row>
  </sheetData>
  <mergeCells count="26">
    <mergeCell ref="A1:L1"/>
    <mergeCell ref="A3:L3"/>
    <mergeCell ref="E4:F4"/>
    <mergeCell ref="G4:H4"/>
    <mergeCell ref="I4:J4"/>
    <mergeCell ref="K4:L4"/>
    <mergeCell ref="L9:L10"/>
    <mergeCell ref="G7:L7"/>
    <mergeCell ref="I9:I10"/>
    <mergeCell ref="J9:J10"/>
    <mergeCell ref="G9:G10"/>
    <mergeCell ref="H9:H10"/>
    <mergeCell ref="K9:K10"/>
    <mergeCell ref="G48:K48"/>
    <mergeCell ref="A47:K47"/>
    <mergeCell ref="A4:D4"/>
    <mergeCell ref="A5:D5"/>
    <mergeCell ref="E5:F5"/>
    <mergeCell ref="G5:H5"/>
    <mergeCell ref="A9:A10"/>
    <mergeCell ref="D7:F7"/>
    <mergeCell ref="A7:C7"/>
    <mergeCell ref="F9:F10"/>
    <mergeCell ref="B9:B10"/>
    <mergeCell ref="I5:J5"/>
    <mergeCell ref="K5:L5"/>
  </mergeCells>
  <conditionalFormatting sqref="K11:K46">
    <cfRule type="containsText" dxfId="0" priority="4" operator="containsText" text="خسارت تعلق می‌گیرد">
      <formula>NOT(ISERROR(SEARCH("خسارت تعلق می‌گیرد",K11)))</formula>
    </cfRule>
  </conditionalFormatting>
  <printOptions horizontalCentered="1" verticalCentered="1"/>
  <pageMargins left="0.2" right="0.2" top="0.25" bottom="0.25" header="0.3" footer="0.3"/>
  <pageSetup paperSize="9" scale="58" orientation="portrait" r:id="rId1"/>
  <ignoredErrors>
    <ignoredError sqref="H23:H44 H13 H17:H22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5501</Zabeteh>
    <dlcnt xmlns="57cc77e0-a3cd-49e6-ad4b-89ed8cc4558b">13</dlcnt>
  </documentManagement>
</p:properties>
</file>

<file path=customXml/itemProps1.xml><?xml version="1.0" encoding="utf-8"?>
<ds:datastoreItem xmlns:ds="http://schemas.openxmlformats.org/officeDocument/2006/customXml" ds:itemID="{691C99BF-3D6B-499F-BC9D-F4BD255961F1}"/>
</file>

<file path=customXml/itemProps2.xml><?xml version="1.0" encoding="utf-8"?>
<ds:datastoreItem xmlns:ds="http://schemas.openxmlformats.org/officeDocument/2006/customXml" ds:itemID="{30CA58EC-7125-4177-9DCA-1FA29A2494AC}"/>
</file>

<file path=customXml/itemProps3.xml><?xml version="1.0" encoding="utf-8"?>
<ds:datastoreItem xmlns:ds="http://schemas.openxmlformats.org/officeDocument/2006/customXml" ds:itemID="{B244F123-1196-4729-9E94-E7A5F4D9EB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خسارت </vt:lpstr>
      <vt:lpstr>'خسارت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تعيين خسارت</dc:title>
  <cp:lastModifiedBy>99273</cp:lastModifiedBy>
  <cp:lastPrinted>2019-04-10T03:59:51Z</cp:lastPrinted>
  <dcterms:created xsi:type="dcterms:W3CDTF">2009-10-03T04:53:28Z</dcterms:created>
  <dcterms:modified xsi:type="dcterms:W3CDTF">2020-07-04T04:03:43Z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329300</vt:r8>
  </property>
</Properties>
</file>