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\CMO-Moshtarak\CMO\4-tadvin zavabet\Nezarat\98\ابلاغ\نهایی\"/>
    </mc:Choice>
  </mc:AlternateContent>
  <bookViews>
    <workbookView xWindow="0" yWindow="0" windowWidth="20490" windowHeight="7755"/>
  </bookViews>
  <sheets>
    <sheet name="لیست پروژه‌ها" sheetId="6" r:id="rId1"/>
  </sheets>
  <definedNames>
    <definedName name="_xlnm.Print_Area" localSheetId="0">'لیست پروژه‌ها'!$A$2:$Q$33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6" l="1"/>
  <c r="L32" i="6" l="1"/>
  <c r="K32" i="6"/>
  <c r="H32" i="6"/>
  <c r="D32" i="6"/>
  <c r="N32" i="6" s="1"/>
  <c r="N31" i="6"/>
  <c r="M31" i="6" s="1"/>
  <c r="L31" i="6"/>
  <c r="K31" i="6"/>
  <c r="H31" i="6"/>
  <c r="D31" i="6"/>
  <c r="J31" i="6" s="1"/>
  <c r="I31" i="6" s="1"/>
  <c r="L30" i="6"/>
  <c r="K30" i="6"/>
  <c r="H30" i="6"/>
  <c r="D30" i="6"/>
  <c r="J30" i="6" s="1"/>
  <c r="I30" i="6" s="1"/>
  <c r="N29" i="6"/>
  <c r="M29" i="6" s="1"/>
  <c r="L29" i="6"/>
  <c r="K29" i="6"/>
  <c r="H29" i="6"/>
  <c r="D29" i="6"/>
  <c r="J29" i="6" s="1"/>
  <c r="I29" i="6" s="1"/>
  <c r="L28" i="6"/>
  <c r="K28" i="6"/>
  <c r="H28" i="6"/>
  <c r="D28" i="6"/>
  <c r="N28" i="6" s="1"/>
  <c r="L27" i="6"/>
  <c r="K27" i="6"/>
  <c r="H27" i="6"/>
  <c r="D27" i="6"/>
  <c r="J27" i="6" s="1"/>
  <c r="I27" i="6" s="1"/>
  <c r="L26" i="6"/>
  <c r="K26" i="6"/>
  <c r="H26" i="6"/>
  <c r="D26" i="6"/>
  <c r="J26" i="6" s="1"/>
  <c r="I26" i="6" s="1"/>
  <c r="L25" i="6"/>
  <c r="K25" i="6"/>
  <c r="H25" i="6"/>
  <c r="D25" i="6"/>
  <c r="J25" i="6" s="1"/>
  <c r="I25" i="6" s="1"/>
  <c r="L24" i="6"/>
  <c r="K24" i="6"/>
  <c r="H24" i="6"/>
  <c r="D24" i="6"/>
  <c r="N24" i="6" s="1"/>
  <c r="N23" i="6"/>
  <c r="M23" i="6" s="1"/>
  <c r="L23" i="6"/>
  <c r="K23" i="6"/>
  <c r="H23" i="6"/>
  <c r="D23" i="6"/>
  <c r="J23" i="6" s="1"/>
  <c r="I23" i="6" s="1"/>
  <c r="L22" i="6"/>
  <c r="K22" i="6"/>
  <c r="H22" i="6"/>
  <c r="D22" i="6"/>
  <c r="J22" i="6" s="1"/>
  <c r="I22" i="6" s="1"/>
  <c r="N26" i="6" l="1"/>
  <c r="M26" i="6" s="1"/>
  <c r="N30" i="6"/>
  <c r="M30" i="6" s="1"/>
  <c r="N22" i="6"/>
  <c r="M22" i="6" s="1"/>
  <c r="N27" i="6"/>
  <c r="M27" i="6" s="1"/>
  <c r="P31" i="6"/>
  <c r="Q31" i="6" s="1"/>
  <c r="N25" i="6"/>
  <c r="M25" i="6" s="1"/>
  <c r="J28" i="6"/>
  <c r="I28" i="6" s="1"/>
  <c r="J32" i="6"/>
  <c r="I32" i="6" s="1"/>
  <c r="J24" i="6"/>
  <c r="I24" i="6" s="1"/>
  <c r="P30" i="6"/>
  <c r="Q30" i="6" s="1"/>
  <c r="P23" i="6"/>
  <c r="Q23" i="6" s="1"/>
  <c r="M24" i="6"/>
  <c r="M28" i="6"/>
  <c r="M32" i="6"/>
  <c r="P26" i="6"/>
  <c r="Q26" i="6" s="1"/>
  <c r="P29" i="6"/>
  <c r="Q29" i="6" s="1"/>
  <c r="D16" i="6"/>
  <c r="N16" i="6" s="1"/>
  <c r="K6" i="6"/>
  <c r="K7" i="6"/>
  <c r="K8" i="6"/>
  <c r="K9" i="6"/>
  <c r="K10" i="6"/>
  <c r="K11" i="6"/>
  <c r="K12" i="6"/>
  <c r="K13" i="6"/>
  <c r="K14" i="6"/>
  <c r="K15" i="6"/>
  <c r="K16" i="6"/>
  <c r="L7" i="6"/>
  <c r="L8" i="6"/>
  <c r="L9" i="6"/>
  <c r="L10" i="6"/>
  <c r="L11" i="6"/>
  <c r="L12" i="6"/>
  <c r="L13" i="6"/>
  <c r="L14" i="6"/>
  <c r="L15" i="6"/>
  <c r="L16" i="6"/>
  <c r="L6" i="6"/>
  <c r="H7" i="6"/>
  <c r="H8" i="6"/>
  <c r="H9" i="6"/>
  <c r="H10" i="6"/>
  <c r="H11" i="6"/>
  <c r="H12" i="6"/>
  <c r="H13" i="6"/>
  <c r="H14" i="6"/>
  <c r="H15" i="6"/>
  <c r="H16" i="6"/>
  <c r="H6" i="6"/>
  <c r="P32" i="6" l="1"/>
  <c r="Q32" i="6" s="1"/>
  <c r="P27" i="6"/>
  <c r="Q27" i="6" s="1"/>
  <c r="P22" i="6"/>
  <c r="Q22" i="6" s="1"/>
  <c r="P28" i="6"/>
  <c r="Q28" i="6" s="1"/>
  <c r="P24" i="6"/>
  <c r="Q24" i="6" s="1"/>
  <c r="P25" i="6"/>
  <c r="Q25" i="6" s="1"/>
  <c r="D15" i="6"/>
  <c r="N15" i="6" s="1"/>
  <c r="D14" i="6"/>
  <c r="N14" i="6" s="1"/>
  <c r="D13" i="6"/>
  <c r="N13" i="6" s="1"/>
  <c r="D12" i="6"/>
  <c r="N12" i="6" s="1"/>
  <c r="D11" i="6"/>
  <c r="N11" i="6" s="1"/>
  <c r="D10" i="6"/>
  <c r="N10" i="6" s="1"/>
  <c r="D9" i="6"/>
  <c r="N9" i="6" s="1"/>
  <c r="D8" i="6"/>
  <c r="N8" i="6" s="1"/>
  <c r="D7" i="6"/>
  <c r="N7" i="6" s="1"/>
  <c r="N6" i="6"/>
  <c r="M6" i="6" l="1"/>
  <c r="J13" i="6"/>
  <c r="P13" i="6" s="1"/>
  <c r="J9" i="6"/>
  <c r="P9" i="6" s="1"/>
  <c r="J6" i="6"/>
  <c r="P6" i="6" s="1"/>
  <c r="J7" i="6"/>
  <c r="P7" i="6" s="1"/>
  <c r="J16" i="6"/>
  <c r="P16" i="6" s="1"/>
  <c r="J10" i="6"/>
  <c r="P10" i="6" s="1"/>
  <c r="J14" i="6"/>
  <c r="P14" i="6" s="1"/>
  <c r="J11" i="6"/>
  <c r="P11" i="6" s="1"/>
  <c r="J15" i="6"/>
  <c r="P15" i="6" s="1"/>
  <c r="J8" i="6"/>
  <c r="P8" i="6" s="1"/>
  <c r="J12" i="6"/>
  <c r="P12" i="6" s="1"/>
  <c r="Q6" i="6" l="1"/>
  <c r="I6" i="6"/>
  <c r="M12" i="6"/>
  <c r="M16" i="6"/>
  <c r="I16" i="6"/>
  <c r="I7" i="6"/>
  <c r="I9" i="6"/>
  <c r="I10" i="6"/>
  <c r="I12" i="6"/>
  <c r="I8" i="6"/>
  <c r="I15" i="6"/>
  <c r="I14" i="6"/>
  <c r="I11" i="6"/>
  <c r="I13" i="6"/>
  <c r="M15" i="6"/>
  <c r="M11" i="6"/>
  <c r="M8" i="6"/>
  <c r="M7" i="6"/>
  <c r="M14" i="6"/>
  <c r="M10" i="6"/>
  <c r="M13" i="6"/>
  <c r="M9" i="6"/>
  <c r="Q8" i="6" l="1"/>
  <c r="Q16" i="6"/>
  <c r="Q13" i="6"/>
  <c r="Q15" i="6"/>
  <c r="Q12" i="6"/>
  <c r="Q11" i="6"/>
  <c r="Q7" i="6"/>
  <c r="Q10" i="6"/>
  <c r="Q9" i="6"/>
  <c r="Q14" i="6"/>
</calcChain>
</file>

<file path=xl/sharedStrings.xml><?xml version="1.0" encoding="utf-8"?>
<sst xmlns="http://schemas.openxmlformats.org/spreadsheetml/2006/main" count="51" uniqueCount="26">
  <si>
    <t>پروژه</t>
  </si>
  <si>
    <t>ضریب ویژگی</t>
  </si>
  <si>
    <t>مبلغ کل</t>
  </si>
  <si>
    <t>مبلغ ماهانه</t>
  </si>
  <si>
    <t>فرضیات پروژه</t>
  </si>
  <si>
    <t>خدمات فنی و پشتیبانی دفتر مرکزی</t>
  </si>
  <si>
    <t>خدمات فنی کارگاهی</t>
  </si>
  <si>
    <t>حق‌الزحمه نظارت</t>
  </si>
  <si>
    <t>مدت پیمان</t>
  </si>
  <si>
    <t>کارکرد فرضی ماهانه</t>
  </si>
  <si>
    <t>خدمات نظارت قبل از اجرا</t>
  </si>
  <si>
    <t xml:space="preserve">خدمات نظارت ماهانه حین اجرا </t>
  </si>
  <si>
    <t>خدمات نظارت موردی حین اجرا</t>
  </si>
  <si>
    <t>خدمات نظارت دوره خاتمه</t>
  </si>
  <si>
    <t>جمع حق‌الزحمه نظارت</t>
  </si>
  <si>
    <t xml:space="preserve">درصد  نظارت از اجرا </t>
  </si>
  <si>
    <t xml:space="preserve"> مبلغ ماهانه</t>
  </si>
  <si>
    <t>n</t>
  </si>
  <si>
    <t>پشتیبانی</t>
  </si>
  <si>
    <t xml:space="preserve"> هزینه‌های پشتیبانی</t>
  </si>
  <si>
    <t xml:space="preserve">مبلغ برآورد اجرای کار با در نظر گرفتن مفاد بند 1-2-7-5 بخشنامه </t>
  </si>
  <si>
    <t>ضریب منطقه اصلاح شده</t>
  </si>
  <si>
    <t>جدول راهنمای حدود  برآورد  و درصد از اجرای حق‌الزحمه نظارت مطابق با دستورالعمل جدید - پروژه‌های طولی</t>
  </si>
  <si>
    <t>جدول راهنمای حدود  برآورد  و درصد از اجرای حق‌الزحمه نظارت مطابق با دستورالعمل جدید - پروژه‌های ساختمانی و غیر طولی</t>
  </si>
  <si>
    <t>* این جدول صرفا به صورت راهنما ارائه شده است و مبنای محاسبات قراردادی قرار نمی‌گیرد.</t>
  </si>
  <si>
    <t>فرضیات پروژه را وارد کنید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</si>
</sst>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B Nazanin"/>
      <family val="2"/>
    </font>
    <font>
      <sz val="14"/>
      <color theme="1"/>
      <name val="B Titr"/>
      <charset val="178"/>
    </font>
    <font>
      <sz val="12"/>
      <color theme="1"/>
      <name val="B Titr"/>
      <charset val="178"/>
    </font>
    <font>
      <sz val="11"/>
      <color theme="1"/>
      <name val="B Titr"/>
      <charset val="178"/>
    </font>
    <font>
      <sz val="16"/>
      <color theme="1"/>
      <name val="B Titr"/>
      <charset val="178"/>
    </font>
    <font>
      <sz val="11"/>
      <name val="B Titr"/>
      <charset val="178"/>
    </font>
    <font>
      <b/>
      <sz val="18"/>
      <color theme="1"/>
      <name val="B Mitra"/>
      <charset val="178"/>
    </font>
    <font>
      <b/>
      <sz val="16"/>
      <color theme="1"/>
      <name val="B Mitra"/>
      <charset val="178"/>
    </font>
    <font>
      <sz val="16"/>
      <color theme="1"/>
      <name val="B Mitra"/>
      <charset val="178"/>
    </font>
    <font>
      <b/>
      <u/>
      <sz val="18"/>
      <color rgb="FFFF0000"/>
      <name val="B Mitra"/>
      <charset val="178"/>
    </font>
    <font>
      <b/>
      <sz val="26"/>
      <color rgb="FFFFFF00"/>
      <name val="B Nazanin"/>
      <charset val="178"/>
    </font>
    <font>
      <b/>
      <sz val="48"/>
      <color rgb="FFFFFF0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3" fillId="7" borderId="29" xfId="0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 applyProtection="1">
      <alignment horizontal="center" vertical="center"/>
      <protection locked="0"/>
    </xf>
    <xf numFmtId="37" fontId="7" fillId="3" borderId="1" xfId="0" applyNumberFormat="1" applyFont="1" applyFill="1" applyBorder="1" applyAlignment="1" applyProtection="1">
      <alignment horizontal="center" vertical="center"/>
      <protection locked="0"/>
    </xf>
    <xf numFmtId="39" fontId="7" fillId="3" borderId="1" xfId="0" applyNumberFormat="1" applyFont="1" applyFill="1" applyBorder="1" applyAlignment="1" applyProtection="1">
      <alignment horizontal="center" vertical="center"/>
      <protection locked="0"/>
    </xf>
    <xf numFmtId="39" fontId="7" fillId="3" borderId="6" xfId="0" applyNumberFormat="1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37" fontId="7" fillId="3" borderId="8" xfId="0" applyNumberFormat="1" applyFont="1" applyFill="1" applyBorder="1" applyAlignment="1" applyProtection="1">
      <alignment horizontal="center" vertical="center"/>
      <protection locked="0"/>
    </xf>
    <xf numFmtId="39" fontId="7" fillId="3" borderId="8" xfId="0" applyNumberFormat="1" applyFont="1" applyFill="1" applyBorder="1" applyAlignment="1" applyProtection="1">
      <alignment horizontal="center" vertical="center"/>
      <protection locked="0"/>
    </xf>
    <xf numFmtId="39" fontId="7" fillId="3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37" fontId="7" fillId="3" borderId="1" xfId="0" applyNumberFormat="1" applyFont="1" applyFill="1" applyBorder="1" applyAlignment="1" applyProtection="1">
      <alignment horizontal="center" vertical="center"/>
      <protection hidden="1"/>
    </xf>
    <xf numFmtId="37" fontId="7" fillId="3" borderId="8" xfId="0" applyNumberFormat="1" applyFont="1" applyFill="1" applyBorder="1" applyAlignment="1" applyProtection="1">
      <alignment horizontal="center" vertical="center"/>
      <protection hidden="1"/>
    </xf>
    <xf numFmtId="37" fontId="7" fillId="3" borderId="20" xfId="0" applyNumberFormat="1" applyFont="1" applyFill="1" applyBorder="1" applyAlignment="1" applyProtection="1">
      <alignment horizontal="center" vertical="center"/>
      <protection hidden="1"/>
    </xf>
    <xf numFmtId="37" fontId="8" fillId="3" borderId="11" xfId="0" applyNumberFormat="1" applyFont="1" applyFill="1" applyBorder="1" applyAlignment="1" applyProtection="1">
      <alignment horizontal="center" vertical="center"/>
      <protection hidden="1"/>
    </xf>
    <xf numFmtId="37" fontId="7" fillId="3" borderId="11" xfId="0" applyNumberFormat="1" applyFont="1" applyFill="1" applyBorder="1" applyAlignment="1" applyProtection="1">
      <alignment horizontal="center" vertical="center"/>
      <protection hidden="1"/>
    </xf>
    <xf numFmtId="37" fontId="7" fillId="3" borderId="10" xfId="0" applyNumberFormat="1" applyFont="1" applyFill="1" applyBorder="1" applyAlignment="1" applyProtection="1">
      <alignment horizontal="center" vertical="center"/>
      <protection hidden="1"/>
    </xf>
    <xf numFmtId="37" fontId="8" fillId="3" borderId="10" xfId="0" applyNumberFormat="1" applyFont="1" applyFill="1" applyBorder="1" applyAlignment="1" applyProtection="1">
      <alignment horizontal="center" vertical="center"/>
      <protection hidden="1"/>
    </xf>
    <xf numFmtId="37" fontId="7" fillId="3" borderId="12" xfId="0" applyNumberFormat="1" applyFont="1" applyFill="1" applyBorder="1" applyAlignment="1" applyProtection="1">
      <alignment horizontal="center" vertical="center"/>
      <protection hidden="1"/>
    </xf>
    <xf numFmtId="10" fontId="6" fillId="3" borderId="23" xfId="0" applyNumberFormat="1" applyFont="1" applyFill="1" applyBorder="1" applyAlignment="1" applyProtection="1">
      <alignment horizontal="center" vertical="center"/>
      <protection hidden="1"/>
    </xf>
    <xf numFmtId="37" fontId="7" fillId="3" borderId="18" xfId="0" applyNumberFormat="1" applyFont="1" applyFill="1" applyBorder="1" applyAlignment="1" applyProtection="1">
      <alignment horizontal="center" vertical="center"/>
      <protection hidden="1"/>
    </xf>
    <xf numFmtId="37" fontId="8" fillId="3" borderId="24" xfId="0" applyNumberFormat="1" applyFont="1" applyFill="1" applyBorder="1" applyAlignment="1" applyProtection="1">
      <alignment horizontal="center" vertical="center"/>
      <protection hidden="1"/>
    </xf>
    <xf numFmtId="37" fontId="7" fillId="3" borderId="24" xfId="0" applyNumberFormat="1" applyFont="1" applyFill="1" applyBorder="1" applyAlignment="1" applyProtection="1">
      <alignment horizontal="center" vertical="center"/>
      <protection hidden="1"/>
    </xf>
    <xf numFmtId="37" fontId="7" fillId="3" borderId="35" xfId="0" applyNumberFormat="1" applyFont="1" applyFill="1" applyBorder="1" applyAlignment="1" applyProtection="1">
      <alignment horizontal="center" vertical="center"/>
      <protection hidden="1"/>
    </xf>
    <xf numFmtId="37" fontId="8" fillId="3" borderId="35" xfId="0" applyNumberFormat="1" applyFont="1" applyFill="1" applyBorder="1" applyAlignment="1" applyProtection="1">
      <alignment horizontal="center" vertical="center"/>
      <protection hidden="1"/>
    </xf>
    <xf numFmtId="37" fontId="7" fillId="3" borderId="25" xfId="0" applyNumberFormat="1" applyFont="1" applyFill="1" applyBorder="1" applyAlignment="1" applyProtection="1">
      <alignment horizontal="center" vertical="center"/>
      <protection hidden="1"/>
    </xf>
    <xf numFmtId="10" fontId="6" fillId="3" borderId="36" xfId="0" applyNumberFormat="1" applyFont="1" applyFill="1" applyBorder="1" applyAlignment="1" applyProtection="1">
      <alignment horizontal="center" vertical="center"/>
      <protection hidden="1"/>
    </xf>
    <xf numFmtId="0" fontId="6" fillId="8" borderId="5" xfId="0" applyFont="1" applyFill="1" applyBorder="1" applyAlignment="1" applyProtection="1">
      <alignment horizontal="center" vertical="center"/>
      <protection locked="0"/>
    </xf>
    <xf numFmtId="37" fontId="7" fillId="8" borderId="1" xfId="0" applyNumberFormat="1" applyFont="1" applyFill="1" applyBorder="1" applyAlignment="1" applyProtection="1">
      <alignment horizontal="center" vertical="center"/>
      <protection locked="0"/>
    </xf>
    <xf numFmtId="37" fontId="7" fillId="8" borderId="1" xfId="0" applyNumberFormat="1" applyFont="1" applyFill="1" applyBorder="1" applyAlignment="1" applyProtection="1">
      <alignment horizontal="center" vertical="center"/>
      <protection hidden="1"/>
    </xf>
    <xf numFmtId="39" fontId="7" fillId="8" borderId="1" xfId="0" applyNumberFormat="1" applyFont="1" applyFill="1" applyBorder="1" applyAlignment="1" applyProtection="1">
      <alignment horizontal="center" vertical="center"/>
      <protection locked="0"/>
    </xf>
    <xf numFmtId="39" fontId="7" fillId="8" borderId="6" xfId="0" applyNumberFormat="1" applyFont="1" applyFill="1" applyBorder="1" applyAlignment="1" applyProtection="1">
      <alignment horizontal="center" vertical="center"/>
      <protection locked="0"/>
    </xf>
    <xf numFmtId="37" fontId="7" fillId="8" borderId="20" xfId="0" applyNumberFormat="1" applyFont="1" applyFill="1" applyBorder="1" applyAlignment="1" applyProtection="1">
      <alignment horizontal="center" vertical="center"/>
      <protection hidden="1"/>
    </xf>
    <xf numFmtId="37" fontId="8" fillId="8" borderId="1" xfId="0" applyNumberFormat="1" applyFont="1" applyFill="1" applyBorder="1" applyAlignment="1" applyProtection="1">
      <alignment horizontal="center" vertical="center"/>
      <protection hidden="1"/>
    </xf>
    <xf numFmtId="37" fontId="7" fillId="8" borderId="11" xfId="0" applyNumberFormat="1" applyFont="1" applyFill="1" applyBorder="1" applyAlignment="1" applyProtection="1">
      <alignment horizontal="center" vertical="center"/>
      <protection hidden="1"/>
    </xf>
    <xf numFmtId="37" fontId="7" fillId="8" borderId="10" xfId="0" applyNumberFormat="1" applyFont="1" applyFill="1" applyBorder="1" applyAlignment="1" applyProtection="1">
      <alignment horizontal="center" vertical="center"/>
      <protection hidden="1"/>
    </xf>
    <xf numFmtId="37" fontId="8" fillId="8" borderId="5" xfId="0" applyNumberFormat="1" applyFont="1" applyFill="1" applyBorder="1" applyAlignment="1" applyProtection="1">
      <alignment horizontal="center" vertical="center"/>
      <protection hidden="1"/>
    </xf>
    <xf numFmtId="37" fontId="7" fillId="8" borderId="12" xfId="0" applyNumberFormat="1" applyFont="1" applyFill="1" applyBorder="1" applyAlignment="1" applyProtection="1">
      <alignment horizontal="center" vertical="center"/>
      <protection hidden="1"/>
    </xf>
    <xf numFmtId="10" fontId="6" fillId="8" borderId="27" xfId="0" applyNumberFormat="1" applyFont="1" applyFill="1" applyBorder="1" applyAlignment="1" applyProtection="1">
      <alignment horizontal="center" vertical="center"/>
      <protection hidden="1"/>
    </xf>
    <xf numFmtId="0" fontId="0" fillId="8" borderId="0" xfId="0" applyFill="1"/>
    <xf numFmtId="0" fontId="10" fillId="0" borderId="0" xfId="0" applyFont="1" applyAlignment="1" applyProtection="1">
      <alignment vertical="center"/>
      <protection locked="0"/>
    </xf>
    <xf numFmtId="0" fontId="9" fillId="3" borderId="0" xfId="0" applyFont="1" applyFill="1" applyBorder="1" applyAlignment="1" applyProtection="1">
      <alignment horizontal="right" vertical="center" readingOrder="2"/>
      <protection locked="0"/>
    </xf>
    <xf numFmtId="0" fontId="3" fillId="3" borderId="16" xfId="0" applyFont="1" applyFill="1" applyBorder="1" applyAlignment="1" applyProtection="1">
      <alignment horizontal="center" vertical="center" wrapText="1"/>
      <protection locked="0"/>
    </xf>
    <xf numFmtId="0" fontId="3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32" xfId="0" applyFont="1" applyFill="1" applyBorder="1" applyAlignment="1" applyProtection="1">
      <alignment horizontal="right" vertical="center" readingOrder="2"/>
      <protection locked="0"/>
    </xf>
    <xf numFmtId="0" fontId="9" fillId="3" borderId="0" xfId="0" applyFont="1" applyFill="1" applyBorder="1" applyAlignment="1" applyProtection="1">
      <alignment horizontal="right" vertical="center" readingOrder="2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2" xfId="0" applyFont="1" applyFill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15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34" xfId="0" applyFont="1" applyFill="1" applyBorder="1" applyAlignment="1" applyProtection="1">
      <alignment horizontal="center" vertical="center" wrapText="1"/>
      <protection locked="0"/>
    </xf>
    <xf numFmtId="0" fontId="3" fillId="3" borderId="35" xfId="0" applyFont="1" applyFill="1" applyBorder="1" applyAlignment="1" applyProtection="1">
      <alignment horizontal="center" vertical="center" wrapText="1"/>
      <protection locked="0"/>
    </xf>
    <xf numFmtId="0" fontId="2" fillId="3" borderId="23" xfId="0" applyFont="1" applyFill="1" applyBorder="1" applyAlignment="1" applyProtection="1">
      <alignment horizontal="center" vertical="center" wrapText="1"/>
      <protection locked="0"/>
    </xf>
    <xf numFmtId="0" fontId="2" fillId="3" borderId="26" xfId="0" applyFont="1" applyFill="1" applyBorder="1" applyAlignment="1" applyProtection="1">
      <alignment horizontal="center" vertical="center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7" xfId="0" applyFont="1" applyFill="1" applyBorder="1" applyAlignment="1" applyProtection="1">
      <alignment horizontal="center" vertical="center" wrapText="1"/>
      <protection locked="0"/>
    </xf>
    <xf numFmtId="0" fontId="3" fillId="3" borderId="30" xfId="0" applyFont="1" applyFill="1" applyBorder="1" applyAlignment="1" applyProtection="1">
      <alignment horizontal="center" vertical="center" wrapText="1"/>
      <protection locked="0"/>
    </xf>
    <xf numFmtId="0" fontId="3" fillId="3" borderId="31" xfId="0" applyFont="1" applyFill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6" borderId="13" xfId="0" applyFont="1" applyFill="1" applyBorder="1" applyAlignment="1" applyProtection="1">
      <alignment horizontal="center" vertical="center" wrapText="1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21" xfId="0" applyFont="1" applyFill="1" applyBorder="1" applyAlignment="1" applyProtection="1">
      <alignment horizontal="center" vertical="center" wrapText="1"/>
      <protection locked="0"/>
    </xf>
    <xf numFmtId="0" fontId="3" fillId="3" borderId="18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6DD"/>
      <color rgb="FFE4FFC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34636</xdr:colOff>
      <xdr:row>33</xdr:row>
      <xdr:rowOff>77933</xdr:rowOff>
    </xdr:from>
    <xdr:to>
      <xdr:col>6</xdr:col>
      <xdr:colOff>554182</xdr:colOff>
      <xdr:row>34</xdr:row>
      <xdr:rowOff>155864</xdr:rowOff>
    </xdr:to>
    <xdr:sp macro="" textlink="">
      <xdr:nvSpPr>
        <xdr:cNvPr id="2" name="Right Brace 1"/>
        <xdr:cNvSpPr/>
      </xdr:nvSpPr>
      <xdr:spPr>
        <a:xfrm rot="16200000">
          <a:off x="12487409216" y="8862580"/>
          <a:ext cx="510886" cy="6217228"/>
        </a:xfrm>
        <a:prstGeom prst="rightBrace">
          <a:avLst>
            <a:gd name="adj1" fmla="val 17543"/>
            <a:gd name="adj2" fmla="val 50000"/>
          </a:avLst>
        </a:prstGeom>
        <a:noFill/>
        <a:ln>
          <a:solidFill>
            <a:srgbClr val="FFFF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rightToLeft="1" tabSelected="1" view="pageBreakPreview" topLeftCell="A2" zoomScale="55" zoomScaleNormal="25" zoomScaleSheetLayoutView="55" workbookViewId="0">
      <selection activeCell="D37" sqref="D37"/>
    </sheetView>
  </sheetViews>
  <sheetFormatPr defaultRowHeight="15" x14ac:dyDescent="0.2"/>
  <cols>
    <col min="1" max="1" width="4.33203125" style="3" bestFit="1" customWidth="1"/>
    <col min="2" max="2" width="23" style="3" customWidth="1"/>
    <col min="3" max="3" width="6.109375" style="3" customWidth="1"/>
    <col min="4" max="4" width="14.77734375" style="3" bestFit="1" customWidth="1"/>
    <col min="5" max="5" width="9.88671875" style="3" customWidth="1"/>
    <col min="6" max="6" width="8.5546875" style="3" customWidth="1"/>
    <col min="7" max="7" width="9" style="3" customWidth="1"/>
    <col min="8" max="8" width="12.6640625" style="3" customWidth="1"/>
    <col min="9" max="9" width="9.88671875" style="3" customWidth="1"/>
    <col min="10" max="10" width="14.77734375" style="3" bestFit="1" customWidth="1"/>
    <col min="11" max="11" width="17.6640625" style="3" customWidth="1"/>
    <col min="12" max="12" width="12.88671875" style="3" customWidth="1"/>
    <col min="13" max="13" width="9.88671875" style="3" customWidth="1"/>
    <col min="14" max="14" width="14.6640625" style="3" customWidth="1"/>
    <col min="15" max="15" width="14.21875" style="3" customWidth="1"/>
    <col min="16" max="16" width="16.77734375" style="3" customWidth="1"/>
    <col min="17" max="17" width="19.77734375" style="3" customWidth="1"/>
    <col min="35" max="35" width="13.44140625" bestFit="1" customWidth="1"/>
  </cols>
  <sheetData>
    <row r="1" spans="1:17" ht="23.25" hidden="1" thickBot="1" x14ac:dyDescent="0.25">
      <c r="A1" s="1"/>
      <c r="B1" s="1"/>
      <c r="C1" s="1"/>
      <c r="D1" s="1"/>
      <c r="E1" s="1"/>
      <c r="F1" s="1"/>
      <c r="G1" s="1"/>
      <c r="H1" s="2">
        <v>1</v>
      </c>
      <c r="I1" s="2"/>
      <c r="J1" s="2">
        <v>1</v>
      </c>
      <c r="K1" s="2">
        <v>1</v>
      </c>
      <c r="L1" s="2">
        <v>1</v>
      </c>
      <c r="M1" s="2"/>
      <c r="N1" s="2">
        <v>1</v>
      </c>
      <c r="O1" s="2"/>
      <c r="P1" s="1"/>
    </row>
    <row r="2" spans="1:17" ht="33" thickBot="1" x14ac:dyDescent="0.25">
      <c r="A2" s="66" t="s">
        <v>22</v>
      </c>
      <c r="B2" s="67"/>
      <c r="C2" s="67"/>
      <c r="D2" s="67"/>
      <c r="E2" s="67"/>
      <c r="F2" s="67"/>
      <c r="G2" s="67"/>
      <c r="H2" s="68"/>
      <c r="I2" s="68"/>
      <c r="J2" s="68"/>
      <c r="K2" s="68"/>
      <c r="L2" s="68"/>
      <c r="M2" s="68"/>
      <c r="N2" s="68"/>
      <c r="O2" s="68"/>
      <c r="P2" s="68"/>
      <c r="Q2" s="69"/>
    </row>
    <row r="3" spans="1:17" ht="29.25" thickBot="1" x14ac:dyDescent="0.25">
      <c r="A3" s="70" t="s">
        <v>4</v>
      </c>
      <c r="B3" s="71"/>
      <c r="C3" s="71"/>
      <c r="D3" s="71"/>
      <c r="E3" s="71"/>
      <c r="F3" s="71"/>
      <c r="G3" s="4"/>
      <c r="H3" s="72" t="s">
        <v>5</v>
      </c>
      <c r="I3" s="73"/>
      <c r="J3" s="73"/>
      <c r="K3" s="73"/>
      <c r="L3" s="74"/>
      <c r="M3" s="75" t="s">
        <v>6</v>
      </c>
      <c r="N3" s="76"/>
      <c r="O3" s="5" t="s">
        <v>18</v>
      </c>
      <c r="P3" s="77" t="s">
        <v>7</v>
      </c>
      <c r="Q3" s="78"/>
    </row>
    <row r="4" spans="1:17" ht="22.5" customHeight="1" x14ac:dyDescent="0.2">
      <c r="A4" s="79" t="s">
        <v>0</v>
      </c>
      <c r="B4" s="80" t="s">
        <v>20</v>
      </c>
      <c r="C4" s="80" t="s">
        <v>8</v>
      </c>
      <c r="D4" s="81" t="s">
        <v>9</v>
      </c>
      <c r="E4" s="56" t="s">
        <v>21</v>
      </c>
      <c r="F4" s="82" t="s">
        <v>1</v>
      </c>
      <c r="G4" s="47" t="s">
        <v>17</v>
      </c>
      <c r="H4" s="83" t="s">
        <v>10</v>
      </c>
      <c r="I4" s="57" t="s">
        <v>11</v>
      </c>
      <c r="J4" s="57"/>
      <c r="K4" s="52" t="s">
        <v>12</v>
      </c>
      <c r="L4" s="54" t="s">
        <v>13</v>
      </c>
      <c r="M4" s="58" t="s">
        <v>3</v>
      </c>
      <c r="N4" s="47" t="s">
        <v>2</v>
      </c>
      <c r="O4" s="64" t="s">
        <v>19</v>
      </c>
      <c r="P4" s="62" t="s">
        <v>14</v>
      </c>
      <c r="Q4" s="60" t="s">
        <v>15</v>
      </c>
    </row>
    <row r="5" spans="1:17" ht="23.25" thickBot="1" x14ac:dyDescent="0.25">
      <c r="A5" s="79"/>
      <c r="B5" s="80"/>
      <c r="C5" s="80"/>
      <c r="D5" s="81"/>
      <c r="E5" s="57"/>
      <c r="F5" s="82"/>
      <c r="G5" s="55"/>
      <c r="H5" s="84"/>
      <c r="I5" s="6" t="s">
        <v>16</v>
      </c>
      <c r="J5" s="6" t="s">
        <v>2</v>
      </c>
      <c r="K5" s="53"/>
      <c r="L5" s="48"/>
      <c r="M5" s="59"/>
      <c r="N5" s="48"/>
      <c r="O5" s="65"/>
      <c r="P5" s="63"/>
      <c r="Q5" s="61"/>
    </row>
    <row r="6" spans="1:17" ht="27.75" x14ac:dyDescent="0.2">
      <c r="A6" s="7">
        <v>1</v>
      </c>
      <c r="B6" s="8">
        <v>10000000</v>
      </c>
      <c r="C6" s="8">
        <v>12</v>
      </c>
      <c r="D6" s="16">
        <f>B6/C6</f>
        <v>833333.33333333337</v>
      </c>
      <c r="E6" s="9">
        <v>1.6</v>
      </c>
      <c r="F6" s="9">
        <v>1.25</v>
      </c>
      <c r="G6" s="10">
        <v>1</v>
      </c>
      <c r="H6" s="18">
        <f>ROUND(IF($B6/1000000&lt;=40,0.0142*$B6/1000000,IF($B6/1000000&lt;=300,0.00135*$B6/1000000+0.514,IF($B6/1000000&lt;=14000,0.00052*$B6/1000000+0.763,IF($B6/1000000&lt;=3300,0.0003*$B6/1000000+1.071,0.000125*$B6/1000000+1.6785)))),2)*1008144</f>
        <v>141140.16</v>
      </c>
      <c r="I6" s="19">
        <f t="shared" ref="I6:I16" si="0">J6/C6</f>
        <v>35729.9</v>
      </c>
      <c r="J6" s="20">
        <f t="shared" ref="J6:J16" si="1">ROUND(IF($D6/1000000&lt;=7,0.0495*D6/1000000+0.0415,IF(D6/1000000&lt;=60,0.033*D6/1000000+0.157,IF(D6/1000000&lt;=85,0.019*D6/1000000+0.997,0.008*D6/1000000+1.932))),2)*357299*C6*F6</f>
        <v>428758.80000000005</v>
      </c>
      <c r="K6" s="20">
        <f t="shared" ref="K6:K16" si="2">ROUND(IF($B6/1000000&lt;=46,0.0088*$B6/1000000+0.08,IF($B6/1000000&lt;=225,0.0024*$B6/1000000+0.3744,IF($B6/1000000&lt;=950,0.00034*$B6/1000000+0.8379,IF($B6/1000000&lt;=3500,0.00012*$B6/1000000+1.0469,0.0000135*$B6/1000000+1.41965)))),2)*736180*F6</f>
        <v>156438.25</v>
      </c>
      <c r="L6" s="21">
        <f t="shared" ref="L6:L16" si="3">ROUND(IF($B6/1000000&lt;=40,0.0142*$B6/1000000,IF($B6/1000000&lt;=300,0.00135*$B6/1000000+0.514,IF($B6/1000000&lt;=14000,0.00052*$B6/1000000+0.763,IF($B6/1000000&lt;=3300,0.0003*$B6/1000000+1.071,0.000125*$B6/1000000+1.6785)))),2)*535106</f>
        <v>74914.840000000011</v>
      </c>
      <c r="M6" s="22">
        <f t="shared" ref="M6:M16" si="4">N6/C6</f>
        <v>131669.27104294623</v>
      </c>
      <c r="N6" s="23">
        <f>8*D6^0.64*E6*C6*F6*(1+(0.3*G6/F6))*1.078</f>
        <v>1580031.2525153547</v>
      </c>
      <c r="O6" s="18">
        <v>70000.005179323256</v>
      </c>
      <c r="P6" s="21">
        <f>N6+K6+J6+H6+L6+O6</f>
        <v>2451283.3076946782</v>
      </c>
      <c r="Q6" s="24">
        <f t="shared" ref="Q6:Q16" si="5">P6/B6</f>
        <v>0.24512833076946783</v>
      </c>
    </row>
    <row r="7" spans="1:17" s="44" customFormat="1" ht="27.75" x14ac:dyDescent="0.2">
      <c r="A7" s="32">
        <v>2</v>
      </c>
      <c r="B7" s="33">
        <v>20000000</v>
      </c>
      <c r="C7" s="33">
        <v>12</v>
      </c>
      <c r="D7" s="34">
        <f t="shared" ref="D7:D11" si="6">B7/C7</f>
        <v>1666666.6666666667</v>
      </c>
      <c r="E7" s="35">
        <v>1.6</v>
      </c>
      <c r="F7" s="35">
        <v>1.25</v>
      </c>
      <c r="G7" s="36">
        <v>1</v>
      </c>
      <c r="H7" s="37">
        <f t="shared" ref="H7:H16" si="7">ROUND(IF($B7/1000000&lt;=40,0.0142*$B7/1000000,IF($B7/1000000&lt;=300,0.00135*$B7/1000000+0.514,IF($B7/1000000&lt;=14000,0.00052*$B7/1000000+0.763,IF($B7/1000000&lt;=3300,0.0003*$B7/1000000+1.071,0.000125*$B7/1000000+1.6785)))),2)*1008144</f>
        <v>282280.32000000001</v>
      </c>
      <c r="I7" s="38">
        <f t="shared" si="0"/>
        <v>53594.85</v>
      </c>
      <c r="J7" s="39">
        <f t="shared" si="1"/>
        <v>643138.19999999995</v>
      </c>
      <c r="K7" s="39">
        <f t="shared" si="2"/>
        <v>239258.50000000003</v>
      </c>
      <c r="L7" s="40">
        <f t="shared" si="3"/>
        <v>149829.68000000002</v>
      </c>
      <c r="M7" s="41">
        <f t="shared" si="4"/>
        <v>205184.06445276353</v>
      </c>
      <c r="N7" s="42">
        <f t="shared" ref="N7:N16" si="8">8*D7^0.64*E7*C7*F7*(1+(0.3*G7/F7))*1.078</f>
        <v>2462208.7734331624</v>
      </c>
      <c r="O7" s="37">
        <v>70000.005179323256</v>
      </c>
      <c r="P7" s="40">
        <f t="shared" ref="P7:P16" si="9">N7+K7+J7+H7+L7+O7</f>
        <v>3846715.4786124853</v>
      </c>
      <c r="Q7" s="43">
        <f t="shared" si="5"/>
        <v>0.19233577393062426</v>
      </c>
    </row>
    <row r="8" spans="1:17" ht="27.75" x14ac:dyDescent="0.2">
      <c r="A8" s="7">
        <v>3</v>
      </c>
      <c r="B8" s="8">
        <v>30000000</v>
      </c>
      <c r="C8" s="8">
        <v>12</v>
      </c>
      <c r="D8" s="16">
        <f t="shared" si="6"/>
        <v>2500000</v>
      </c>
      <c r="E8" s="9">
        <v>1.6</v>
      </c>
      <c r="F8" s="9">
        <v>1.25</v>
      </c>
      <c r="G8" s="10">
        <v>1</v>
      </c>
      <c r="H8" s="18">
        <f t="shared" si="7"/>
        <v>433501.92</v>
      </c>
      <c r="I8" s="19">
        <f t="shared" si="0"/>
        <v>75926.037499999991</v>
      </c>
      <c r="J8" s="20">
        <f t="shared" si="1"/>
        <v>911112.45</v>
      </c>
      <c r="K8" s="20">
        <f t="shared" si="2"/>
        <v>312876.5</v>
      </c>
      <c r="L8" s="21">
        <f t="shared" si="3"/>
        <v>230095.58</v>
      </c>
      <c r="M8" s="22">
        <f t="shared" si="4"/>
        <v>265975.74511818663</v>
      </c>
      <c r="N8" s="23">
        <f t="shared" si="8"/>
        <v>3191708.9414182394</v>
      </c>
      <c r="O8" s="18">
        <v>70000.005179323256</v>
      </c>
      <c r="P8" s="21">
        <f t="shared" si="9"/>
        <v>5149295.3965975624</v>
      </c>
      <c r="Q8" s="24">
        <f t="shared" si="5"/>
        <v>0.17164317988658542</v>
      </c>
    </row>
    <row r="9" spans="1:17" s="44" customFormat="1" ht="27.75" x14ac:dyDescent="0.2">
      <c r="A9" s="32">
        <v>4</v>
      </c>
      <c r="B9" s="33">
        <v>100000000</v>
      </c>
      <c r="C9" s="33">
        <v>14</v>
      </c>
      <c r="D9" s="34">
        <f t="shared" si="6"/>
        <v>7142857.1428571427</v>
      </c>
      <c r="E9" s="35">
        <v>1.6</v>
      </c>
      <c r="F9" s="35">
        <v>1.25</v>
      </c>
      <c r="G9" s="36">
        <v>1</v>
      </c>
      <c r="H9" s="37">
        <f t="shared" si="7"/>
        <v>655293.6</v>
      </c>
      <c r="I9" s="38">
        <f t="shared" si="0"/>
        <v>174183.26250000001</v>
      </c>
      <c r="J9" s="39">
        <f t="shared" si="1"/>
        <v>2438565.6750000003</v>
      </c>
      <c r="K9" s="39">
        <f t="shared" si="2"/>
        <v>561337.25</v>
      </c>
      <c r="L9" s="40">
        <f t="shared" si="3"/>
        <v>347818.9</v>
      </c>
      <c r="M9" s="41">
        <f t="shared" si="4"/>
        <v>520761.04022327746</v>
      </c>
      <c r="N9" s="42">
        <f t="shared" si="8"/>
        <v>7290654.5631258842</v>
      </c>
      <c r="O9" s="37">
        <v>70000.005179323256</v>
      </c>
      <c r="P9" s="40">
        <f t="shared" si="9"/>
        <v>11363669.993305208</v>
      </c>
      <c r="Q9" s="43">
        <f t="shared" si="5"/>
        <v>0.11363669993305209</v>
      </c>
    </row>
    <row r="10" spans="1:17" ht="27.75" x14ac:dyDescent="0.2">
      <c r="A10" s="7">
        <v>5</v>
      </c>
      <c r="B10" s="8">
        <v>1560000000</v>
      </c>
      <c r="C10" s="8">
        <v>10</v>
      </c>
      <c r="D10" s="16">
        <f t="shared" si="6"/>
        <v>156000000</v>
      </c>
      <c r="E10" s="9">
        <v>1.6</v>
      </c>
      <c r="F10" s="9">
        <v>1.25</v>
      </c>
      <c r="G10" s="10">
        <v>1</v>
      </c>
      <c r="H10" s="18">
        <f t="shared" si="7"/>
        <v>1582786.08</v>
      </c>
      <c r="I10" s="19">
        <f t="shared" si="0"/>
        <v>1420263.5250000001</v>
      </c>
      <c r="J10" s="20">
        <f t="shared" si="1"/>
        <v>14202635.250000002</v>
      </c>
      <c r="K10" s="20">
        <f t="shared" si="2"/>
        <v>1131876.75</v>
      </c>
      <c r="L10" s="21">
        <f t="shared" si="3"/>
        <v>840116.42</v>
      </c>
      <c r="M10" s="22">
        <f t="shared" si="4"/>
        <v>3747659.8984489329</v>
      </c>
      <c r="N10" s="23">
        <f t="shared" si="8"/>
        <v>37476598.984489329</v>
      </c>
      <c r="O10" s="18">
        <v>70000.005179323256</v>
      </c>
      <c r="P10" s="21">
        <f t="shared" si="9"/>
        <v>55304013.489668652</v>
      </c>
      <c r="Q10" s="24">
        <f t="shared" si="5"/>
        <v>3.5451290698505548E-2</v>
      </c>
    </row>
    <row r="11" spans="1:17" s="44" customFormat="1" ht="27.75" x14ac:dyDescent="0.2">
      <c r="A11" s="32">
        <v>6</v>
      </c>
      <c r="B11" s="33">
        <v>250000000</v>
      </c>
      <c r="C11" s="33">
        <v>18</v>
      </c>
      <c r="D11" s="34">
        <f t="shared" si="6"/>
        <v>13888888.888888888</v>
      </c>
      <c r="E11" s="35">
        <v>1.6</v>
      </c>
      <c r="F11" s="35">
        <v>1.25</v>
      </c>
      <c r="G11" s="36">
        <v>1</v>
      </c>
      <c r="H11" s="37">
        <f t="shared" si="7"/>
        <v>856922.4</v>
      </c>
      <c r="I11" s="38">
        <f t="shared" si="0"/>
        <v>276906.72499999998</v>
      </c>
      <c r="J11" s="39">
        <f t="shared" si="1"/>
        <v>4984321.05</v>
      </c>
      <c r="K11" s="39">
        <f t="shared" si="2"/>
        <v>846607</v>
      </c>
      <c r="L11" s="40">
        <f t="shared" si="3"/>
        <v>454840.1</v>
      </c>
      <c r="M11" s="41">
        <f t="shared" si="4"/>
        <v>797017.0847122597</v>
      </c>
      <c r="N11" s="42">
        <f t="shared" si="8"/>
        <v>14346307.524820674</v>
      </c>
      <c r="O11" s="37">
        <v>70000.005179323256</v>
      </c>
      <c r="P11" s="40">
        <f t="shared" si="9"/>
        <v>21558998.079999998</v>
      </c>
      <c r="Q11" s="43">
        <f t="shared" si="5"/>
        <v>8.6235992319999996E-2</v>
      </c>
    </row>
    <row r="12" spans="1:17" ht="27.75" x14ac:dyDescent="0.2">
      <c r="A12" s="7">
        <v>7</v>
      </c>
      <c r="B12" s="8">
        <v>500000000</v>
      </c>
      <c r="C12" s="8">
        <v>20</v>
      </c>
      <c r="D12" s="16">
        <f>B12/C12</f>
        <v>25000000</v>
      </c>
      <c r="E12" s="9">
        <v>1.6</v>
      </c>
      <c r="F12" s="9">
        <v>1.25</v>
      </c>
      <c r="G12" s="10">
        <v>1</v>
      </c>
      <c r="H12" s="18">
        <f t="shared" si="7"/>
        <v>1028306.88</v>
      </c>
      <c r="I12" s="19">
        <f t="shared" si="0"/>
        <v>437691.27500000002</v>
      </c>
      <c r="J12" s="20">
        <f t="shared" si="1"/>
        <v>8753825.5</v>
      </c>
      <c r="K12" s="20">
        <f t="shared" si="2"/>
        <v>929427.25</v>
      </c>
      <c r="L12" s="21">
        <f t="shared" si="3"/>
        <v>545808.12</v>
      </c>
      <c r="M12" s="22">
        <f t="shared" si="4"/>
        <v>1161026.2373596341</v>
      </c>
      <c r="N12" s="23">
        <f t="shared" si="8"/>
        <v>23220524.747192681</v>
      </c>
      <c r="O12" s="18">
        <v>70000.005179323256</v>
      </c>
      <c r="P12" s="21">
        <f t="shared" si="9"/>
        <v>34547892.502372004</v>
      </c>
      <c r="Q12" s="24">
        <f t="shared" si="5"/>
        <v>6.9095785004744004E-2</v>
      </c>
    </row>
    <row r="13" spans="1:17" s="44" customFormat="1" ht="27.75" x14ac:dyDescent="0.2">
      <c r="A13" s="32">
        <v>8</v>
      </c>
      <c r="B13" s="33">
        <v>1000000000</v>
      </c>
      <c r="C13" s="33">
        <v>30</v>
      </c>
      <c r="D13" s="34">
        <f t="shared" ref="D13:D15" si="10">B13/C13</f>
        <v>33333333.333333332</v>
      </c>
      <c r="E13" s="35">
        <v>1.6</v>
      </c>
      <c r="F13" s="35">
        <v>1.25</v>
      </c>
      <c r="G13" s="36">
        <v>1</v>
      </c>
      <c r="H13" s="37">
        <f t="shared" si="7"/>
        <v>1290424.3200000001</v>
      </c>
      <c r="I13" s="38">
        <f t="shared" si="0"/>
        <v>562745.92500000005</v>
      </c>
      <c r="J13" s="39">
        <f t="shared" si="1"/>
        <v>16882377.75</v>
      </c>
      <c r="K13" s="39">
        <f t="shared" si="2"/>
        <v>1076663.25</v>
      </c>
      <c r="L13" s="40">
        <f t="shared" si="3"/>
        <v>684935.68000000005</v>
      </c>
      <c r="M13" s="41">
        <f t="shared" si="4"/>
        <v>1395734.5387387753</v>
      </c>
      <c r="N13" s="42">
        <f t="shared" si="8"/>
        <v>41872036.162163258</v>
      </c>
      <c r="O13" s="37">
        <v>70000.005179323256</v>
      </c>
      <c r="P13" s="40">
        <f t="shared" si="9"/>
        <v>61876437.167342581</v>
      </c>
      <c r="Q13" s="43">
        <f t="shared" si="5"/>
        <v>6.1876437167342584E-2</v>
      </c>
    </row>
    <row r="14" spans="1:17" ht="27.75" x14ac:dyDescent="0.2">
      <c r="A14" s="7">
        <v>9</v>
      </c>
      <c r="B14" s="8">
        <v>2500000000</v>
      </c>
      <c r="C14" s="8">
        <v>36</v>
      </c>
      <c r="D14" s="16">
        <f t="shared" si="10"/>
        <v>69444444.444444448</v>
      </c>
      <c r="E14" s="9">
        <v>1.6</v>
      </c>
      <c r="F14" s="9">
        <v>1.25</v>
      </c>
      <c r="G14" s="10">
        <v>1</v>
      </c>
      <c r="H14" s="18">
        <f t="shared" si="7"/>
        <v>2076776.6400000001</v>
      </c>
      <c r="I14" s="19">
        <f t="shared" si="0"/>
        <v>1036167.0999999999</v>
      </c>
      <c r="J14" s="20">
        <f t="shared" si="1"/>
        <v>37302015.599999994</v>
      </c>
      <c r="K14" s="20">
        <f t="shared" si="2"/>
        <v>1242303.7500000002</v>
      </c>
      <c r="L14" s="21">
        <f t="shared" si="3"/>
        <v>1102318.3600000001</v>
      </c>
      <c r="M14" s="22">
        <f t="shared" si="4"/>
        <v>2232587.2166468105</v>
      </c>
      <c r="N14" s="23">
        <f t="shared" si="8"/>
        <v>80373139.799285173</v>
      </c>
      <c r="O14" s="18">
        <v>70000.005179323256</v>
      </c>
      <c r="P14" s="21">
        <f t="shared" si="9"/>
        <v>122166554.15446448</v>
      </c>
      <c r="Q14" s="24">
        <f t="shared" si="5"/>
        <v>4.8866621661785792E-2</v>
      </c>
    </row>
    <row r="15" spans="1:17" s="44" customFormat="1" ht="27.75" x14ac:dyDescent="0.2">
      <c r="A15" s="32">
        <v>10</v>
      </c>
      <c r="B15" s="33">
        <v>5000000000</v>
      </c>
      <c r="C15" s="33">
        <v>48</v>
      </c>
      <c r="D15" s="34">
        <f t="shared" si="10"/>
        <v>104166666.66666667</v>
      </c>
      <c r="E15" s="35">
        <v>1.6</v>
      </c>
      <c r="F15" s="35">
        <v>1.25</v>
      </c>
      <c r="G15" s="36">
        <v>1</v>
      </c>
      <c r="H15" s="37">
        <f t="shared" si="7"/>
        <v>3387363.84</v>
      </c>
      <c r="I15" s="38">
        <f t="shared" si="0"/>
        <v>1237147.7874999999</v>
      </c>
      <c r="J15" s="39">
        <f t="shared" si="1"/>
        <v>59383093.799999997</v>
      </c>
      <c r="K15" s="39">
        <f t="shared" si="2"/>
        <v>1371135.25</v>
      </c>
      <c r="L15" s="40">
        <f t="shared" si="3"/>
        <v>1797956.16</v>
      </c>
      <c r="M15" s="41">
        <f t="shared" si="4"/>
        <v>2894055.3939834717</v>
      </c>
      <c r="N15" s="42">
        <f t="shared" si="8"/>
        <v>138914658.91120663</v>
      </c>
      <c r="O15" s="37">
        <v>70000.005179323256</v>
      </c>
      <c r="P15" s="40">
        <f t="shared" si="9"/>
        <v>204924207.96638593</v>
      </c>
      <c r="Q15" s="43">
        <f t="shared" si="5"/>
        <v>4.0984841593277185E-2</v>
      </c>
    </row>
    <row r="16" spans="1:17" ht="28.5" thickBot="1" x14ac:dyDescent="0.25">
      <c r="A16" s="11">
        <v>11</v>
      </c>
      <c r="B16" s="12">
        <v>10000000000</v>
      </c>
      <c r="C16" s="12">
        <v>48</v>
      </c>
      <c r="D16" s="17">
        <f>B16/C16</f>
        <v>208333333.33333334</v>
      </c>
      <c r="E16" s="13">
        <v>1.6</v>
      </c>
      <c r="F16" s="13">
        <v>1.25</v>
      </c>
      <c r="G16" s="14">
        <v>1</v>
      </c>
      <c r="H16" s="25">
        <f t="shared" si="7"/>
        <v>6008538.2400000002</v>
      </c>
      <c r="I16" s="26">
        <f t="shared" si="0"/>
        <v>1607845.5</v>
      </c>
      <c r="J16" s="27">
        <f t="shared" si="1"/>
        <v>77176584</v>
      </c>
      <c r="K16" s="27">
        <f t="shared" si="2"/>
        <v>1426348.75</v>
      </c>
      <c r="L16" s="28">
        <f t="shared" si="3"/>
        <v>3189231.76</v>
      </c>
      <c r="M16" s="29">
        <f t="shared" si="4"/>
        <v>4509890.9091346664</v>
      </c>
      <c r="N16" s="30">
        <f t="shared" si="8"/>
        <v>216474763.63846397</v>
      </c>
      <c r="O16" s="25">
        <v>70000.005179323256</v>
      </c>
      <c r="P16" s="28">
        <f t="shared" si="9"/>
        <v>304345466.39364332</v>
      </c>
      <c r="Q16" s="31">
        <f t="shared" si="5"/>
        <v>3.0434546639364332E-2</v>
      </c>
    </row>
    <row r="17" spans="1:17" s="15" customFormat="1" ht="50.1" customHeight="1" thickBot="1" x14ac:dyDescent="0.25">
      <c r="A17" s="49" t="s">
        <v>24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</row>
    <row r="18" spans="1:17" ht="33" thickBot="1" x14ac:dyDescent="0.25">
      <c r="A18" s="66" t="s">
        <v>23</v>
      </c>
      <c r="B18" s="67"/>
      <c r="C18" s="67"/>
      <c r="D18" s="67"/>
      <c r="E18" s="67"/>
      <c r="F18" s="67"/>
      <c r="G18" s="67"/>
      <c r="H18" s="68"/>
      <c r="I18" s="68"/>
      <c r="J18" s="68"/>
      <c r="K18" s="68"/>
      <c r="L18" s="68"/>
      <c r="M18" s="68"/>
      <c r="N18" s="68"/>
      <c r="O18" s="68"/>
      <c r="P18" s="68"/>
      <c r="Q18" s="69"/>
    </row>
    <row r="19" spans="1:17" ht="29.25" thickBot="1" x14ac:dyDescent="0.25">
      <c r="A19" s="70" t="s">
        <v>4</v>
      </c>
      <c r="B19" s="71"/>
      <c r="C19" s="71"/>
      <c r="D19" s="71"/>
      <c r="E19" s="71"/>
      <c r="F19" s="71"/>
      <c r="G19" s="4"/>
      <c r="H19" s="72" t="s">
        <v>5</v>
      </c>
      <c r="I19" s="73"/>
      <c r="J19" s="73"/>
      <c r="K19" s="73"/>
      <c r="L19" s="74"/>
      <c r="M19" s="75" t="s">
        <v>6</v>
      </c>
      <c r="N19" s="76"/>
      <c r="O19" s="5" t="s">
        <v>18</v>
      </c>
      <c r="P19" s="77" t="s">
        <v>7</v>
      </c>
      <c r="Q19" s="78"/>
    </row>
    <row r="20" spans="1:17" ht="22.5" x14ac:dyDescent="0.2">
      <c r="A20" s="79" t="s">
        <v>0</v>
      </c>
      <c r="B20" s="80" t="s">
        <v>20</v>
      </c>
      <c r="C20" s="80" t="s">
        <v>8</v>
      </c>
      <c r="D20" s="81" t="s">
        <v>9</v>
      </c>
      <c r="E20" s="56" t="s">
        <v>21</v>
      </c>
      <c r="F20" s="82" t="s">
        <v>1</v>
      </c>
      <c r="G20" s="47" t="s">
        <v>17</v>
      </c>
      <c r="H20" s="83" t="s">
        <v>10</v>
      </c>
      <c r="I20" s="57" t="s">
        <v>11</v>
      </c>
      <c r="J20" s="57"/>
      <c r="K20" s="52" t="s">
        <v>12</v>
      </c>
      <c r="L20" s="54" t="s">
        <v>13</v>
      </c>
      <c r="M20" s="58" t="s">
        <v>3</v>
      </c>
      <c r="N20" s="47" t="s">
        <v>2</v>
      </c>
      <c r="O20" s="64" t="s">
        <v>19</v>
      </c>
      <c r="P20" s="62" t="s">
        <v>14</v>
      </c>
      <c r="Q20" s="60" t="s">
        <v>15</v>
      </c>
    </row>
    <row r="21" spans="1:17" ht="23.25" thickBot="1" x14ac:dyDescent="0.25">
      <c r="A21" s="79"/>
      <c r="B21" s="80"/>
      <c r="C21" s="80"/>
      <c r="D21" s="81"/>
      <c r="E21" s="57"/>
      <c r="F21" s="82"/>
      <c r="G21" s="55"/>
      <c r="H21" s="84"/>
      <c r="I21" s="6" t="s">
        <v>16</v>
      </c>
      <c r="J21" s="6" t="s">
        <v>2</v>
      </c>
      <c r="K21" s="53"/>
      <c r="L21" s="48"/>
      <c r="M21" s="59"/>
      <c r="N21" s="48"/>
      <c r="O21" s="65"/>
      <c r="P21" s="63"/>
      <c r="Q21" s="61"/>
    </row>
    <row r="22" spans="1:17" ht="27.75" x14ac:dyDescent="0.2">
      <c r="A22" s="7">
        <v>1</v>
      </c>
      <c r="B22" s="8">
        <v>10000000</v>
      </c>
      <c r="C22" s="8">
        <v>12</v>
      </c>
      <c r="D22" s="16">
        <f>B22/C22</f>
        <v>833333.33333333337</v>
      </c>
      <c r="E22" s="9">
        <v>1.6</v>
      </c>
      <c r="F22" s="9">
        <v>1</v>
      </c>
      <c r="G22" s="10">
        <v>0.35</v>
      </c>
      <c r="H22" s="18">
        <f>ROUND(IF($B22/1000000&lt;=40,0.0142*$B22/1000000,IF($B22/1000000&lt;=300,0.00135*$B22/1000000+0.514,IF($B22/1000000&lt;=14000,0.00052*$B22/1000000+0.763,IF($B22/1000000&lt;=3300,0.0003*$B22/1000000+1.071,0.000125*$B22/1000000+1.6785)))),2)*1008144</f>
        <v>141140.16</v>
      </c>
      <c r="I22" s="19">
        <f t="shared" ref="I22:I32" si="11">J22/C22</f>
        <v>28583.920000000002</v>
      </c>
      <c r="J22" s="20">
        <f t="shared" ref="J22:J32" si="12">ROUND(IF($D22/1000000&lt;=7,0.0495*D22/1000000+0.0415,IF(D22/1000000&lt;=60,0.033*D22/1000000+0.157,IF(D22/1000000&lt;=85,0.019*D22/1000000+0.997,0.008*D22/1000000+1.932))),2)*357299*C22*F22</f>
        <v>343007.04000000004</v>
      </c>
      <c r="K22" s="20">
        <f t="shared" ref="K22:K32" si="13">ROUND(IF($B22/1000000&lt;=46,0.0088*$B22/1000000+0.08,IF($B22/1000000&lt;=225,0.0024*$B22/1000000+0.3744,IF($B22/1000000&lt;=950,0.00034*$B22/1000000+0.8379,IF($B22/1000000&lt;=3500,0.00012*$B22/1000000+1.0469,0.0000135*$B22/1000000+1.41965)))),2)*736180*F22</f>
        <v>125150.6</v>
      </c>
      <c r="L22" s="21">
        <f t="shared" ref="L22:L32" si="14">ROUND(IF($B22/1000000&lt;=40,0.0142*$B22/1000000,IF($B22/1000000&lt;=300,0.00135*$B22/1000000+0.514,IF($B22/1000000&lt;=14000,0.00052*$B22/1000000+0.763,IF($B22/1000000&lt;=3300,0.0003*$B22/1000000+1.071,0.000125*$B22/1000000+1.6785)))),2)*535106</f>
        <v>74914.840000000011</v>
      </c>
      <c r="M22" s="22">
        <f t="shared" ref="M22:M32" si="15">N22/C22</f>
        <v>93867.448066100405</v>
      </c>
      <c r="N22" s="23">
        <f>8*D22^0.64*E22*C22*F22*(1+(0.3*G22/F22))*1.078</f>
        <v>1126409.3767932048</v>
      </c>
      <c r="O22" s="18">
        <v>70000.005179323256</v>
      </c>
      <c r="P22" s="21">
        <f>N22+K22+J22+H22+L22+O22</f>
        <v>1880622.0219725282</v>
      </c>
      <c r="Q22" s="24">
        <f t="shared" ref="Q22:Q32" si="16">P22/B22</f>
        <v>0.18806220219725281</v>
      </c>
    </row>
    <row r="23" spans="1:17" s="44" customFormat="1" ht="27.75" x14ac:dyDescent="0.2">
      <c r="A23" s="32">
        <v>2</v>
      </c>
      <c r="B23" s="33">
        <v>20000000</v>
      </c>
      <c r="C23" s="33">
        <v>12</v>
      </c>
      <c r="D23" s="34">
        <f t="shared" ref="D23:D27" si="17">B23/C23</f>
        <v>1666666.6666666667</v>
      </c>
      <c r="E23" s="35">
        <v>1.6</v>
      </c>
      <c r="F23" s="35">
        <v>1</v>
      </c>
      <c r="G23" s="36">
        <v>0.35</v>
      </c>
      <c r="H23" s="37">
        <f t="shared" ref="H23:H32" si="18">ROUND(IF($B23/1000000&lt;=40,0.0142*$B23/1000000,IF($B23/1000000&lt;=300,0.00135*$B23/1000000+0.514,IF($B23/1000000&lt;=14000,0.00052*$B23/1000000+0.763,IF($B23/1000000&lt;=3300,0.0003*$B23/1000000+1.071,0.000125*$B23/1000000+1.6785)))),2)*1008144</f>
        <v>282280.32000000001</v>
      </c>
      <c r="I23" s="38">
        <f t="shared" si="11"/>
        <v>42875.88</v>
      </c>
      <c r="J23" s="39">
        <f t="shared" si="12"/>
        <v>514510.55999999994</v>
      </c>
      <c r="K23" s="39">
        <f t="shared" si="13"/>
        <v>191406.80000000002</v>
      </c>
      <c r="L23" s="40">
        <f t="shared" si="14"/>
        <v>149829.68000000002</v>
      </c>
      <c r="M23" s="41">
        <f t="shared" si="15"/>
        <v>146276.38143245399</v>
      </c>
      <c r="N23" s="42">
        <f t="shared" ref="N23:N32" si="19">8*D23^0.64*E23*C23*F23*(1+(0.3*G23/F23))*1.078</f>
        <v>1755316.5771894478</v>
      </c>
      <c r="O23" s="37">
        <v>70000.005179323256</v>
      </c>
      <c r="P23" s="40">
        <f t="shared" ref="P23:P32" si="20">N23+K23+J23+H23+L23+O23</f>
        <v>2963343.9423687709</v>
      </c>
      <c r="Q23" s="43">
        <f t="shared" si="16"/>
        <v>0.14816719711843854</v>
      </c>
    </row>
    <row r="24" spans="1:17" ht="27.75" x14ac:dyDescent="0.2">
      <c r="A24" s="7">
        <v>3</v>
      </c>
      <c r="B24" s="8">
        <v>30000000</v>
      </c>
      <c r="C24" s="8">
        <v>12</v>
      </c>
      <c r="D24" s="16">
        <f t="shared" si="17"/>
        <v>2500000</v>
      </c>
      <c r="E24" s="9">
        <v>1.6</v>
      </c>
      <c r="F24" s="9">
        <v>1</v>
      </c>
      <c r="G24" s="10">
        <v>0.35</v>
      </c>
      <c r="H24" s="18">
        <f t="shared" si="18"/>
        <v>433501.92</v>
      </c>
      <c r="I24" s="19">
        <f t="shared" si="11"/>
        <v>60740.829999999994</v>
      </c>
      <c r="J24" s="20">
        <f t="shared" si="12"/>
        <v>728889.96</v>
      </c>
      <c r="K24" s="20">
        <f t="shared" si="13"/>
        <v>250301.2</v>
      </c>
      <c r="L24" s="21">
        <f t="shared" si="14"/>
        <v>230095.58</v>
      </c>
      <c r="M24" s="22">
        <f t="shared" si="15"/>
        <v>189614.96668102985</v>
      </c>
      <c r="N24" s="23">
        <f t="shared" si="19"/>
        <v>2275379.6001723581</v>
      </c>
      <c r="O24" s="18">
        <v>70000.005179323256</v>
      </c>
      <c r="P24" s="21">
        <f t="shared" si="20"/>
        <v>3988168.2653516815</v>
      </c>
      <c r="Q24" s="24">
        <f t="shared" si="16"/>
        <v>0.13293894217838939</v>
      </c>
    </row>
    <row r="25" spans="1:17" s="44" customFormat="1" ht="27.75" x14ac:dyDescent="0.2">
      <c r="A25" s="32">
        <v>4</v>
      </c>
      <c r="B25" s="33">
        <v>100000000</v>
      </c>
      <c r="C25" s="33">
        <v>14</v>
      </c>
      <c r="D25" s="34">
        <f t="shared" si="17"/>
        <v>7142857.1428571427</v>
      </c>
      <c r="E25" s="35">
        <v>1.6</v>
      </c>
      <c r="F25" s="35">
        <v>1</v>
      </c>
      <c r="G25" s="36">
        <v>0.35</v>
      </c>
      <c r="H25" s="37">
        <f t="shared" si="18"/>
        <v>655293.6</v>
      </c>
      <c r="I25" s="38">
        <f t="shared" si="11"/>
        <v>139346.61000000002</v>
      </c>
      <c r="J25" s="39">
        <f t="shared" si="12"/>
        <v>1950852.5400000003</v>
      </c>
      <c r="K25" s="39">
        <f t="shared" si="13"/>
        <v>449069.8</v>
      </c>
      <c r="L25" s="40">
        <f t="shared" si="14"/>
        <v>347818.9</v>
      </c>
      <c r="M25" s="41">
        <f t="shared" si="15"/>
        <v>371252.22544949775</v>
      </c>
      <c r="N25" s="42">
        <f t="shared" si="19"/>
        <v>5197531.1562929684</v>
      </c>
      <c r="O25" s="37">
        <v>70000.005179323256</v>
      </c>
      <c r="P25" s="40">
        <f t="shared" si="20"/>
        <v>8670566.0014722906</v>
      </c>
      <c r="Q25" s="43">
        <f t="shared" si="16"/>
        <v>8.6705660014722907E-2</v>
      </c>
    </row>
    <row r="26" spans="1:17" ht="27.75" x14ac:dyDescent="0.2">
      <c r="A26" s="7">
        <v>5</v>
      </c>
      <c r="B26" s="8">
        <v>150000000</v>
      </c>
      <c r="C26" s="8">
        <v>15</v>
      </c>
      <c r="D26" s="16">
        <f t="shared" si="17"/>
        <v>10000000</v>
      </c>
      <c r="E26" s="9">
        <v>1.6</v>
      </c>
      <c r="F26" s="9">
        <v>1</v>
      </c>
      <c r="G26" s="10">
        <v>0.35</v>
      </c>
      <c r="H26" s="18">
        <f t="shared" si="18"/>
        <v>725863.67999999993</v>
      </c>
      <c r="I26" s="19">
        <f t="shared" si="11"/>
        <v>175076.51000000004</v>
      </c>
      <c r="J26" s="20">
        <f t="shared" si="12"/>
        <v>2626147.6500000004</v>
      </c>
      <c r="K26" s="20">
        <f t="shared" si="13"/>
        <v>537411.4</v>
      </c>
      <c r="L26" s="21">
        <f t="shared" si="14"/>
        <v>385276.32</v>
      </c>
      <c r="M26" s="22">
        <f t="shared" si="15"/>
        <v>460459.0450976867</v>
      </c>
      <c r="N26" s="23">
        <f t="shared" si="19"/>
        <v>6906885.6764653008</v>
      </c>
      <c r="O26" s="18">
        <v>70000.005179323256</v>
      </c>
      <c r="P26" s="21">
        <f t="shared" si="20"/>
        <v>11251584.731644625</v>
      </c>
      <c r="Q26" s="24">
        <f t="shared" si="16"/>
        <v>7.5010564877630831E-2</v>
      </c>
    </row>
    <row r="27" spans="1:17" s="44" customFormat="1" ht="27.75" x14ac:dyDescent="0.2">
      <c r="A27" s="32">
        <v>6</v>
      </c>
      <c r="B27" s="33">
        <v>250000000</v>
      </c>
      <c r="C27" s="33">
        <v>18</v>
      </c>
      <c r="D27" s="34">
        <f t="shared" si="17"/>
        <v>13888888.888888888</v>
      </c>
      <c r="E27" s="35">
        <v>1.6</v>
      </c>
      <c r="F27" s="35">
        <v>1</v>
      </c>
      <c r="G27" s="36">
        <v>0.35</v>
      </c>
      <c r="H27" s="37">
        <f t="shared" si="18"/>
        <v>856922.4</v>
      </c>
      <c r="I27" s="38">
        <f t="shared" si="11"/>
        <v>221525.38</v>
      </c>
      <c r="J27" s="39">
        <f t="shared" si="12"/>
        <v>3987456.84</v>
      </c>
      <c r="K27" s="39">
        <f t="shared" si="13"/>
        <v>677285.6</v>
      </c>
      <c r="L27" s="40">
        <f t="shared" si="14"/>
        <v>454840.1</v>
      </c>
      <c r="M27" s="41">
        <f t="shared" si="15"/>
        <v>568196.05071422388</v>
      </c>
      <c r="N27" s="42">
        <f t="shared" si="19"/>
        <v>10227528.912856029</v>
      </c>
      <c r="O27" s="37">
        <v>70000.005179323256</v>
      </c>
      <c r="P27" s="40">
        <f t="shared" si="20"/>
        <v>16274033.858035352</v>
      </c>
      <c r="Q27" s="43">
        <f t="shared" si="16"/>
        <v>6.5096135432141405E-2</v>
      </c>
    </row>
    <row r="28" spans="1:17" ht="27.75" x14ac:dyDescent="0.2">
      <c r="A28" s="7">
        <v>7</v>
      </c>
      <c r="B28" s="8">
        <v>500000000</v>
      </c>
      <c r="C28" s="8">
        <v>20</v>
      </c>
      <c r="D28" s="16">
        <f>B28/C28</f>
        <v>25000000</v>
      </c>
      <c r="E28" s="9">
        <v>1.6</v>
      </c>
      <c r="F28" s="9">
        <v>1</v>
      </c>
      <c r="G28" s="10">
        <v>0.35</v>
      </c>
      <c r="H28" s="18">
        <f t="shared" si="18"/>
        <v>1028306.88</v>
      </c>
      <c r="I28" s="19">
        <f t="shared" si="11"/>
        <v>350153.02</v>
      </c>
      <c r="J28" s="20">
        <f t="shared" si="12"/>
        <v>7003060.4000000004</v>
      </c>
      <c r="K28" s="20">
        <f t="shared" si="13"/>
        <v>743541.8</v>
      </c>
      <c r="L28" s="21">
        <f t="shared" si="14"/>
        <v>545808.12</v>
      </c>
      <c r="M28" s="22">
        <f t="shared" si="15"/>
        <v>827699.34985960997</v>
      </c>
      <c r="N28" s="23">
        <f t="shared" si="19"/>
        <v>16553986.9971922</v>
      </c>
      <c r="O28" s="18">
        <v>70000.005179323256</v>
      </c>
      <c r="P28" s="21">
        <f t="shared" si="20"/>
        <v>25944704.202371523</v>
      </c>
      <c r="Q28" s="24">
        <f t="shared" si="16"/>
        <v>5.1889408404743043E-2</v>
      </c>
    </row>
    <row r="29" spans="1:17" s="44" customFormat="1" ht="27.75" x14ac:dyDescent="0.2">
      <c r="A29" s="32">
        <v>8</v>
      </c>
      <c r="B29" s="33">
        <v>1000000000</v>
      </c>
      <c r="C29" s="33">
        <v>30</v>
      </c>
      <c r="D29" s="34">
        <f t="shared" ref="D29:D31" si="21">B29/C29</f>
        <v>33333333.333333332</v>
      </c>
      <c r="E29" s="35">
        <v>1.6</v>
      </c>
      <c r="F29" s="35">
        <v>1</v>
      </c>
      <c r="G29" s="36">
        <v>0.35</v>
      </c>
      <c r="H29" s="37">
        <f t="shared" si="18"/>
        <v>1290424.3200000001</v>
      </c>
      <c r="I29" s="38">
        <f t="shared" si="11"/>
        <v>450196.74</v>
      </c>
      <c r="J29" s="39">
        <f t="shared" si="12"/>
        <v>13505902.199999999</v>
      </c>
      <c r="K29" s="39">
        <f t="shared" si="13"/>
        <v>861330.6</v>
      </c>
      <c r="L29" s="40">
        <f t="shared" si="14"/>
        <v>684935.68000000005</v>
      </c>
      <c r="M29" s="41">
        <f t="shared" si="15"/>
        <v>995023.65503635281</v>
      </c>
      <c r="N29" s="42">
        <f t="shared" si="19"/>
        <v>29850709.651090585</v>
      </c>
      <c r="O29" s="37">
        <v>70000.005179323256</v>
      </c>
      <c r="P29" s="40">
        <f t="shared" si="20"/>
        <v>46263302.456269912</v>
      </c>
      <c r="Q29" s="43">
        <f t="shared" si="16"/>
        <v>4.626330245626991E-2</v>
      </c>
    </row>
    <row r="30" spans="1:17" ht="27.75" x14ac:dyDescent="0.2">
      <c r="A30" s="7">
        <v>9</v>
      </c>
      <c r="B30" s="8">
        <v>2500000000</v>
      </c>
      <c r="C30" s="8">
        <v>36</v>
      </c>
      <c r="D30" s="16">
        <f t="shared" si="21"/>
        <v>69444444.444444448</v>
      </c>
      <c r="E30" s="9">
        <v>1.6</v>
      </c>
      <c r="F30" s="9">
        <v>1</v>
      </c>
      <c r="G30" s="10">
        <v>0.35</v>
      </c>
      <c r="H30" s="18">
        <f t="shared" si="18"/>
        <v>2076776.6400000001</v>
      </c>
      <c r="I30" s="19">
        <f t="shared" si="11"/>
        <v>828933.67999999993</v>
      </c>
      <c r="J30" s="20">
        <f t="shared" si="12"/>
        <v>29841612.479999997</v>
      </c>
      <c r="K30" s="20">
        <f t="shared" si="13"/>
        <v>993843.00000000012</v>
      </c>
      <c r="L30" s="21">
        <f t="shared" si="14"/>
        <v>1102318.3600000001</v>
      </c>
      <c r="M30" s="22">
        <f t="shared" si="15"/>
        <v>1591618.6286417581</v>
      </c>
      <c r="N30" s="23">
        <f t="shared" si="19"/>
        <v>57298270.631103292</v>
      </c>
      <c r="O30" s="18">
        <v>70000.005179323256</v>
      </c>
      <c r="P30" s="21">
        <f t="shared" si="20"/>
        <v>91382821.116282612</v>
      </c>
      <c r="Q30" s="24">
        <f t="shared" si="16"/>
        <v>3.6553128446513046E-2</v>
      </c>
    </row>
    <row r="31" spans="1:17" s="44" customFormat="1" ht="27.75" x14ac:dyDescent="0.2">
      <c r="A31" s="32">
        <v>10</v>
      </c>
      <c r="B31" s="33">
        <v>5000000000</v>
      </c>
      <c r="C31" s="33">
        <v>48</v>
      </c>
      <c r="D31" s="34">
        <f t="shared" si="21"/>
        <v>104166666.66666667</v>
      </c>
      <c r="E31" s="35">
        <v>1.6</v>
      </c>
      <c r="F31" s="35">
        <v>1</v>
      </c>
      <c r="G31" s="36">
        <v>0.35</v>
      </c>
      <c r="H31" s="37">
        <f t="shared" si="18"/>
        <v>3387363.84</v>
      </c>
      <c r="I31" s="38">
        <f t="shared" si="11"/>
        <v>989718.23</v>
      </c>
      <c r="J31" s="39">
        <f t="shared" si="12"/>
        <v>47506475.039999999</v>
      </c>
      <c r="K31" s="39">
        <f t="shared" si="13"/>
        <v>1096908.2</v>
      </c>
      <c r="L31" s="40">
        <f t="shared" si="14"/>
        <v>1797956.16</v>
      </c>
      <c r="M31" s="41">
        <f t="shared" si="15"/>
        <v>2063181.4260333783</v>
      </c>
      <c r="N31" s="42">
        <f t="shared" si="19"/>
        <v>99032708.449602157</v>
      </c>
      <c r="O31" s="37">
        <v>70000.005179323256</v>
      </c>
      <c r="P31" s="40">
        <f t="shared" si="20"/>
        <v>152891411.69478148</v>
      </c>
      <c r="Q31" s="43">
        <f t="shared" si="16"/>
        <v>3.0578282338956295E-2</v>
      </c>
    </row>
    <row r="32" spans="1:17" ht="28.5" thickBot="1" x14ac:dyDescent="0.25">
      <c r="A32" s="11">
        <v>11</v>
      </c>
      <c r="B32" s="12">
        <v>10000000000</v>
      </c>
      <c r="C32" s="12">
        <v>48</v>
      </c>
      <c r="D32" s="17">
        <f>B32/C32</f>
        <v>208333333.33333334</v>
      </c>
      <c r="E32" s="13">
        <v>1.6</v>
      </c>
      <c r="F32" s="13">
        <v>1</v>
      </c>
      <c r="G32" s="14">
        <v>0.35</v>
      </c>
      <c r="H32" s="25">
        <f t="shared" si="18"/>
        <v>6008538.2400000002</v>
      </c>
      <c r="I32" s="26">
        <f t="shared" si="11"/>
        <v>1286276.4000000001</v>
      </c>
      <c r="J32" s="27">
        <f t="shared" si="12"/>
        <v>61741267.200000003</v>
      </c>
      <c r="K32" s="27">
        <f t="shared" si="13"/>
        <v>1141079</v>
      </c>
      <c r="L32" s="28">
        <f t="shared" si="14"/>
        <v>3189231.76</v>
      </c>
      <c r="M32" s="29">
        <f t="shared" si="15"/>
        <v>3215115.7771572941</v>
      </c>
      <c r="N32" s="30">
        <f t="shared" si="19"/>
        <v>154325557.30355012</v>
      </c>
      <c r="O32" s="25">
        <v>70000.005179323256</v>
      </c>
      <c r="P32" s="28">
        <f t="shared" si="20"/>
        <v>226475673.50872943</v>
      </c>
      <c r="Q32" s="31">
        <f t="shared" si="16"/>
        <v>2.2647567350872942E-2</v>
      </c>
    </row>
    <row r="33" spans="1:17" ht="50.1" customHeight="1" x14ac:dyDescent="0.2">
      <c r="A33" s="50" t="s">
        <v>24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</row>
    <row r="34" spans="1:17" ht="34.5" customHeight="1" x14ac:dyDescent="0.2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</row>
    <row r="35" spans="1:17" ht="50.25" customHeight="1" x14ac:dyDescent="0.2">
      <c r="A35" s="51" t="s">
        <v>25</v>
      </c>
      <c r="B35" s="51"/>
      <c r="C35" s="51"/>
      <c r="D35" s="51"/>
      <c r="E35" s="51"/>
      <c r="F35" s="51"/>
      <c r="G35" s="51"/>
      <c r="H35" s="45"/>
      <c r="I35" s="45"/>
      <c r="J35" s="45"/>
      <c r="K35" s="45"/>
      <c r="L35" s="45"/>
      <c r="M35" s="45"/>
      <c r="N35" s="45"/>
      <c r="O35" s="45"/>
      <c r="P35" s="45"/>
      <c r="Q35" s="45"/>
    </row>
  </sheetData>
  <sheetProtection algorithmName="SHA-512" hashValue="pI36Kpfg3Hdwq4dYH8GIIcQNrF4pmKZaISyN2hOO0e8LaUmV7t7MtuxFxgSHXd2/07rOtAWvGdYT45KR8lnwpQ==" saltValue="LhJjuYGMfH6uPhuyDjKhpQ==" spinCount="100000" sheet="1" objects="1" scenarios="1"/>
  <mergeCells count="45">
    <mergeCell ref="A20:A21"/>
    <mergeCell ref="B20:B21"/>
    <mergeCell ref="C20:C21"/>
    <mergeCell ref="D20:D21"/>
    <mergeCell ref="E20:E21"/>
    <mergeCell ref="M20:M21"/>
    <mergeCell ref="N20:N21"/>
    <mergeCell ref="O20:O21"/>
    <mergeCell ref="P20:P21"/>
    <mergeCell ref="F20:F21"/>
    <mergeCell ref="G20:G21"/>
    <mergeCell ref="H20:H21"/>
    <mergeCell ref="I20:J20"/>
    <mergeCell ref="K20:K21"/>
    <mergeCell ref="D4:D5"/>
    <mergeCell ref="F4:F5"/>
    <mergeCell ref="H4:H5"/>
    <mergeCell ref="I4:J4"/>
    <mergeCell ref="L20:L21"/>
    <mergeCell ref="A18:Q18"/>
    <mergeCell ref="A19:F19"/>
    <mergeCell ref="H19:L19"/>
    <mergeCell ref="M19:N19"/>
    <mergeCell ref="P19:Q19"/>
    <mergeCell ref="A2:Q2"/>
    <mergeCell ref="A3:F3"/>
    <mergeCell ref="H3:L3"/>
    <mergeCell ref="M3:N3"/>
    <mergeCell ref="P3:Q3"/>
    <mergeCell ref="N4:N5"/>
    <mergeCell ref="A17:Q17"/>
    <mergeCell ref="A33:Q33"/>
    <mergeCell ref="A35:G35"/>
    <mergeCell ref="K4:K5"/>
    <mergeCell ref="L4:L5"/>
    <mergeCell ref="G4:G5"/>
    <mergeCell ref="E4:E5"/>
    <mergeCell ref="M4:M5"/>
    <mergeCell ref="Q20:Q21"/>
    <mergeCell ref="Q4:Q5"/>
    <mergeCell ref="P4:P5"/>
    <mergeCell ref="O4:O5"/>
    <mergeCell ref="A4:A5"/>
    <mergeCell ref="B4:B5"/>
    <mergeCell ref="C4:C5"/>
  </mergeCells>
  <printOptions horizontalCentered="1" verticalCentered="1"/>
  <pageMargins left="0" right="0" top="0" bottom="0" header="0" footer="0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5255</Zabeteh>
    <dlcnt xmlns="57cc77e0-a3cd-49e6-ad4b-89ed8cc4558b">11</dlcnt>
  </documentManagement>
</p:properties>
</file>

<file path=customXml/itemProps1.xml><?xml version="1.0" encoding="utf-8"?>
<ds:datastoreItem xmlns:ds="http://schemas.openxmlformats.org/officeDocument/2006/customXml" ds:itemID="{EDB35520-A88B-4FC4-AD7D-16AFDB13E195}"/>
</file>

<file path=customXml/itemProps2.xml><?xml version="1.0" encoding="utf-8"?>
<ds:datastoreItem xmlns:ds="http://schemas.openxmlformats.org/officeDocument/2006/customXml" ds:itemID="{3025C2F9-E8E6-4AC4-924E-AF417560C646}"/>
</file>

<file path=customXml/itemProps3.xml><?xml version="1.0" encoding="utf-8"?>
<ds:datastoreItem xmlns:ds="http://schemas.openxmlformats.org/officeDocument/2006/customXml" ds:itemID="{93684F44-B979-497B-832E-86F28A2E2F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لیست پروژه‌ها</vt:lpstr>
      <vt:lpstr>'لیست پروژه‌ها'!Print_Area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تعيين حق‌الزحمه و درصد نظارت</dc:title>
  <dc:creator>رضا سوقانی</dc:creator>
  <cp:lastModifiedBy>رضا سوقانی</cp:lastModifiedBy>
  <cp:lastPrinted>2019-07-06T10:16:46Z</cp:lastPrinted>
  <dcterms:created xsi:type="dcterms:W3CDTF">2017-12-31T04:43:10Z</dcterms:created>
  <dcterms:modified xsi:type="dcterms:W3CDTF">2019-07-06T10:16:54Z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311900</vt:r8>
  </property>
</Properties>
</file>