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\CMO-Moshtarak\CMO\4-tadvin zavabet\Nezarat\98\ابلاغ\"/>
    </mc:Choice>
  </mc:AlternateContent>
  <bookViews>
    <workbookView xWindow="0" yWindow="0" windowWidth="9060" windowHeight="6780"/>
  </bookViews>
  <sheets>
    <sheet name="تعدد پیمان" sheetId="9" r:id="rId1"/>
  </sheets>
  <definedNames>
    <definedName name="_xlnm.Print_Area" localSheetId="0">'تعدد پیمان'!$A$2:$S$25</definedName>
    <definedName name="_xlnm.Print_Titles" localSheetId="0">'تعدد پیمان'!$2:$5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9" l="1"/>
  <c r="N22" i="9"/>
  <c r="N23" i="9"/>
  <c r="N24" i="9"/>
  <c r="N25" i="9"/>
  <c r="N20" i="9"/>
  <c r="R21" i="9" l="1"/>
  <c r="R22" i="9"/>
  <c r="R23" i="9"/>
  <c r="R24" i="9"/>
  <c r="R25" i="9"/>
  <c r="Q7" i="9"/>
  <c r="Q8" i="9"/>
  <c r="Q9" i="9"/>
  <c r="Q10" i="9"/>
  <c r="Q11" i="9"/>
  <c r="Q12" i="9"/>
  <c r="Q13" i="9"/>
  <c r="Q14" i="9"/>
  <c r="Q15" i="9"/>
  <c r="Q16" i="9"/>
  <c r="Q17" i="9"/>
  <c r="Q18" i="9"/>
  <c r="Q19" i="9"/>
  <c r="Q20" i="9"/>
  <c r="Q21" i="9"/>
  <c r="Q22" i="9"/>
  <c r="Q23" i="9"/>
  <c r="Q24" i="9"/>
  <c r="Q25" i="9"/>
  <c r="Q6" i="9"/>
  <c r="P20" i="9"/>
  <c r="P21" i="9"/>
  <c r="P22" i="9"/>
  <c r="P23" i="9"/>
  <c r="P24" i="9"/>
  <c r="P2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J21" i="9"/>
  <c r="I21" i="9" s="1"/>
  <c r="J22" i="9"/>
  <c r="I22" i="9" s="1"/>
  <c r="D7" i="9"/>
  <c r="J7" i="9" s="1"/>
  <c r="I7" i="9" s="1"/>
  <c r="D8" i="9"/>
  <c r="J8" i="9" s="1"/>
  <c r="I8" i="9" s="1"/>
  <c r="D9" i="9"/>
  <c r="J9" i="9" s="1"/>
  <c r="I9" i="9" s="1"/>
  <c r="D10" i="9"/>
  <c r="J10" i="9" s="1"/>
  <c r="I10" i="9" s="1"/>
  <c r="D11" i="9"/>
  <c r="J11" i="9" s="1"/>
  <c r="I11" i="9" s="1"/>
  <c r="D12" i="9"/>
  <c r="J12" i="9" s="1"/>
  <c r="I12" i="9" s="1"/>
  <c r="D13" i="9"/>
  <c r="J13" i="9" s="1"/>
  <c r="I13" i="9" s="1"/>
  <c r="D14" i="9"/>
  <c r="J14" i="9" s="1"/>
  <c r="I14" i="9" s="1"/>
  <c r="D15" i="9"/>
  <c r="J15" i="9" s="1"/>
  <c r="I15" i="9" s="1"/>
  <c r="D16" i="9"/>
  <c r="J16" i="9" s="1"/>
  <c r="I16" i="9" s="1"/>
  <c r="D17" i="9"/>
  <c r="J17" i="9" s="1"/>
  <c r="I17" i="9" s="1"/>
  <c r="D18" i="9"/>
  <c r="J18" i="9" s="1"/>
  <c r="I18" i="9" s="1"/>
  <c r="D19" i="9"/>
  <c r="J19" i="9" s="1"/>
  <c r="I19" i="9" s="1"/>
  <c r="D20" i="9"/>
  <c r="J20" i="9" s="1"/>
  <c r="I20" i="9" s="1"/>
  <c r="D21" i="9"/>
  <c r="D22" i="9"/>
  <c r="D23" i="9"/>
  <c r="J23" i="9" s="1"/>
  <c r="I23" i="9" s="1"/>
  <c r="D24" i="9"/>
  <c r="J24" i="9" s="1"/>
  <c r="I24" i="9" s="1"/>
  <c r="D25" i="9"/>
  <c r="J25" i="9" s="1"/>
  <c r="I25" i="9" s="1"/>
  <c r="D6" i="9"/>
  <c r="J6" i="9" s="1"/>
  <c r="I6" i="9" s="1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6" i="9"/>
  <c r="R20" i="9" l="1"/>
  <c r="Q27" i="9" l="1"/>
  <c r="Q28" i="9"/>
  <c r="Q29" i="9"/>
  <c r="Q30" i="9"/>
  <c r="Q31" i="9"/>
  <c r="Q32" i="9"/>
  <c r="Q33" i="9"/>
  <c r="Q34" i="9"/>
  <c r="Q35" i="9"/>
  <c r="Q36" i="9"/>
  <c r="Q37" i="9"/>
  <c r="Q38" i="9"/>
  <c r="Q39" i="9"/>
  <c r="Q40" i="9"/>
  <c r="Q41" i="9"/>
  <c r="Q42" i="9"/>
  <c r="Q43" i="9"/>
  <c r="Q44" i="9"/>
  <c r="Q45" i="9"/>
  <c r="P13" i="9" l="1"/>
  <c r="R13" i="9" s="1"/>
  <c r="P11" i="9"/>
  <c r="R11" i="9" s="1"/>
  <c r="P14" i="9"/>
  <c r="R14" i="9" s="1"/>
  <c r="P12" i="9"/>
  <c r="R12" i="9" s="1"/>
  <c r="P7" i="9"/>
  <c r="R7" i="9" s="1"/>
  <c r="P15" i="9"/>
  <c r="R15" i="9" s="1"/>
  <c r="P8" i="9"/>
  <c r="R8" i="9" s="1"/>
  <c r="P16" i="9"/>
  <c r="R16" i="9" s="1"/>
  <c r="P9" i="9"/>
  <c r="R9" i="9" s="1"/>
  <c r="P17" i="9"/>
  <c r="R17" i="9" s="1"/>
  <c r="P10" i="9"/>
  <c r="R10" i="9" s="1"/>
  <c r="P18" i="9"/>
  <c r="R18" i="9" s="1"/>
  <c r="P6" i="9"/>
  <c r="R6" i="9" s="1"/>
  <c r="P19" i="9"/>
  <c r="R19" i="9" s="1"/>
  <c r="N14" i="9"/>
  <c r="M14" i="9" s="1"/>
  <c r="M24" i="9"/>
  <c r="M20" i="9"/>
  <c r="N17" i="9"/>
  <c r="M17" i="9" s="1"/>
  <c r="N10" i="9"/>
  <c r="N13" i="9"/>
  <c r="M13" i="9" s="1"/>
  <c r="M23" i="9"/>
  <c r="N19" i="9"/>
  <c r="M19" i="9" s="1"/>
  <c r="N9" i="9"/>
  <c r="M9" i="9" s="1"/>
  <c r="N16" i="9"/>
  <c r="M16" i="9" s="1"/>
  <c r="N12" i="9"/>
  <c r="M12" i="9" s="1"/>
  <c r="N8" i="9"/>
  <c r="M8" i="9" s="1"/>
  <c r="M22" i="9"/>
  <c r="N15" i="9"/>
  <c r="M15" i="9" s="1"/>
  <c r="N11" i="9"/>
  <c r="M11" i="9" s="1"/>
  <c r="M25" i="9"/>
  <c r="M21" i="9"/>
  <c r="N18" i="9"/>
  <c r="M18" i="9" s="1"/>
  <c r="O10" i="9" l="1"/>
  <c r="M10" i="9"/>
  <c r="O15" i="9"/>
  <c r="O16" i="9"/>
  <c r="O25" i="9"/>
  <c r="O12" i="9"/>
  <c r="O8" i="9"/>
  <c r="S8" i="9" s="1"/>
  <c r="O18" i="9"/>
  <c r="O11" i="9"/>
  <c r="O19" i="9"/>
  <c r="O20" i="9"/>
  <c r="O23" i="9"/>
  <c r="O9" i="9"/>
  <c r="S9" i="9" s="1"/>
  <c r="O24" i="9"/>
  <c r="O14" i="9"/>
  <c r="O13" i="9"/>
  <c r="O21" i="9"/>
  <c r="O17" i="9"/>
  <c r="O22" i="9"/>
  <c r="S20" i="9" l="1"/>
  <c r="S17" i="9"/>
  <c r="S21" i="9"/>
  <c r="S13" i="9"/>
  <c r="S25" i="9"/>
  <c r="S24" i="9"/>
  <c r="S16" i="9"/>
  <c r="S12" i="9"/>
  <c r="N7" i="9"/>
  <c r="M7" i="9" s="1"/>
  <c r="N6" i="9"/>
  <c r="M6" i="9" s="1"/>
  <c r="S10" i="9" l="1"/>
  <c r="S11" i="9"/>
  <c r="S15" i="9"/>
  <c r="O7" i="9"/>
  <c r="S7" i="9" s="1"/>
  <c r="O6" i="9"/>
  <c r="S14" i="9" l="1"/>
  <c r="S23" i="9"/>
  <c r="S19" i="9"/>
  <c r="S6" i="9"/>
  <c r="S22" i="9" l="1"/>
  <c r="S18" i="9"/>
</calcChain>
</file>

<file path=xl/sharedStrings.xml><?xml version="1.0" encoding="utf-8"?>
<sst xmlns="http://schemas.openxmlformats.org/spreadsheetml/2006/main" count="34" uniqueCount="32">
  <si>
    <t>پروژه</t>
  </si>
  <si>
    <t>ضریب ویژگی</t>
  </si>
  <si>
    <t>مبلغ کل</t>
  </si>
  <si>
    <t>مبلغ ماهانه</t>
  </si>
  <si>
    <t>فرضیات پروژه</t>
  </si>
  <si>
    <t>خدمات فنی و پشتیبانی دفتر مرکزی</t>
  </si>
  <si>
    <t>خدمات فنی کارگاهی</t>
  </si>
  <si>
    <t>حق‌الزحمه نظارت</t>
  </si>
  <si>
    <t>مبلغ پیمان</t>
  </si>
  <si>
    <t>مدت پیمان</t>
  </si>
  <si>
    <t>کارکرد فرضی ماهانه</t>
  </si>
  <si>
    <t>خدمات نظارت قبل از اجرا</t>
  </si>
  <si>
    <t xml:space="preserve">خدمات نظارت ماهانه حین اجرا </t>
  </si>
  <si>
    <t>خدمات نظارت موردی حین اجرا</t>
  </si>
  <si>
    <t>خدمات نظارت دوره خاتمه</t>
  </si>
  <si>
    <t xml:space="preserve"> مبلغ ماهانه</t>
  </si>
  <si>
    <t>n</t>
  </si>
  <si>
    <t>درصد  نظارت از اجرا قدیم</t>
  </si>
  <si>
    <t>درصد  نظارت از اجرا جدید</t>
  </si>
  <si>
    <t>ضریب وزنی مبلغ پیمان</t>
  </si>
  <si>
    <t>ضریب تعدد پیمان</t>
  </si>
  <si>
    <t>ضریب کاهشی</t>
  </si>
  <si>
    <t>ضریب منطقه اصلاح شده</t>
  </si>
  <si>
    <t>تعداد پیمان</t>
  </si>
  <si>
    <t>تعداد پیمان‌ها را در اینجا وارد کنید</t>
  </si>
  <si>
    <t>ضریب تعدد به هزینه‌های پشتیبانی اعمال نمی‌شود</t>
  </si>
  <si>
    <t>فرضیات پروژه‌ها را اینجا وارد کنید</t>
  </si>
  <si>
    <t>مبلغ پیمان (هزار ریال)</t>
  </si>
  <si>
    <t>جمع حق‌الزحمه نظارت (هزار ریال)</t>
  </si>
  <si>
    <t>حق‌الزحمه نظارت با اعمال ضریب کاهشی (هزار ریال)</t>
  </si>
  <si>
    <t>محاسبه ضریب کاهشی ناشی از تعدد</t>
  </si>
  <si>
    <t>جدول راهنمای محاسبه ضریب کاهشی تعدد پیمان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</si>
</sst>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_);\(#,##0.000\)"/>
  </numFmts>
  <fonts count="15">
    <font>
      <sz val="12"/>
      <color theme="1"/>
      <name val="B Nazanin"/>
      <family val="2"/>
    </font>
    <font>
      <sz val="14"/>
      <color theme="1"/>
      <name val="B Titr"/>
      <charset val="178"/>
    </font>
    <font>
      <sz val="11"/>
      <color theme="1"/>
      <name val="B Titr"/>
      <charset val="178"/>
    </font>
    <font>
      <sz val="11"/>
      <name val="B Titr"/>
      <charset val="178"/>
    </font>
    <font>
      <b/>
      <sz val="18"/>
      <color theme="1"/>
      <name val="B Mitra"/>
      <charset val="178"/>
    </font>
    <font>
      <b/>
      <sz val="16"/>
      <color theme="1"/>
      <name val="B Mitra"/>
      <charset val="178"/>
    </font>
    <font>
      <sz val="16"/>
      <color theme="1"/>
      <name val="B Mitra"/>
      <charset val="178"/>
    </font>
    <font>
      <sz val="18"/>
      <color theme="1"/>
      <name val="Times New Roman"/>
      <family val="1"/>
    </font>
    <font>
      <b/>
      <sz val="16"/>
      <color rgb="FFFFFF00"/>
      <name val="B Nazanin"/>
      <charset val="178"/>
    </font>
    <font>
      <b/>
      <sz val="20"/>
      <color rgb="FFFFFF00"/>
      <name val="B Nazanin"/>
      <charset val="178"/>
    </font>
    <font>
      <sz val="14"/>
      <name val="B Titr"/>
      <charset val="178"/>
    </font>
    <font>
      <b/>
      <sz val="16"/>
      <name val="B Mitra"/>
      <charset val="178"/>
    </font>
    <font>
      <b/>
      <sz val="16"/>
      <name val="B Nazanin"/>
      <charset val="178"/>
    </font>
    <font>
      <sz val="16"/>
      <color rgb="FFFF0000"/>
      <name val="B Titr"/>
      <charset val="178"/>
    </font>
    <font>
      <b/>
      <sz val="16"/>
      <color rgb="FF002060"/>
      <name val="B Titr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37" fontId="5" fillId="2" borderId="1" xfId="0" applyNumberFormat="1" applyFont="1" applyFill="1" applyBorder="1" applyAlignment="1" applyProtection="1">
      <alignment horizontal="center" vertical="center"/>
      <protection hidden="1"/>
    </xf>
    <xf numFmtId="37" fontId="5" fillId="2" borderId="1" xfId="0" applyNumberFormat="1" applyFont="1" applyFill="1" applyBorder="1" applyAlignment="1" applyProtection="1">
      <alignment horizontal="center" vertical="center"/>
      <protection locked="0"/>
    </xf>
    <xf numFmtId="39" fontId="5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8" fillId="2" borderId="0" xfId="0" applyFont="1" applyFill="1" applyAlignment="1" applyProtection="1">
      <alignment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37" fontId="6" fillId="2" borderId="1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 applyProtection="1">
      <protection hidden="1"/>
    </xf>
    <xf numFmtId="10" fontId="0" fillId="0" borderId="0" xfId="0" applyNumberFormat="1" applyProtection="1">
      <protection hidden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37" fontId="5" fillId="2" borderId="0" xfId="0" applyNumberFormat="1" applyFont="1" applyFill="1" applyBorder="1" applyAlignment="1" applyProtection="1">
      <alignment horizontal="center" vertical="center"/>
      <protection hidden="1"/>
    </xf>
    <xf numFmtId="39" fontId="5" fillId="2" borderId="0" xfId="0" applyNumberFormat="1" applyFont="1" applyFill="1" applyBorder="1" applyAlignment="1" applyProtection="1">
      <alignment horizontal="center" vertical="center"/>
      <protection hidden="1"/>
    </xf>
    <xf numFmtId="37" fontId="6" fillId="2" borderId="0" xfId="0" applyNumberFormat="1" applyFont="1" applyFill="1" applyBorder="1" applyAlignment="1" applyProtection="1">
      <alignment horizontal="center" vertical="center"/>
      <protection hidden="1"/>
    </xf>
    <xf numFmtId="37" fontId="11" fillId="3" borderId="1" xfId="0" applyNumberFormat="1" applyFont="1" applyFill="1" applyBorder="1" applyAlignment="1" applyProtection="1">
      <alignment horizontal="center" vertical="center"/>
      <protection hidden="1"/>
    </xf>
    <xf numFmtId="164" fontId="11" fillId="3" borderId="1" xfId="0" applyNumberFormat="1" applyFont="1" applyFill="1" applyBorder="1" applyAlignment="1" applyProtection="1">
      <alignment horizontal="center" vertical="center"/>
      <protection hidden="1"/>
    </xf>
    <xf numFmtId="39" fontId="11" fillId="3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protection hidden="1"/>
    </xf>
    <xf numFmtId="37" fontId="12" fillId="2" borderId="0" xfId="0" applyNumberFormat="1" applyFont="1" applyFill="1" applyAlignment="1" applyProtection="1">
      <alignment vertical="center"/>
      <protection hidden="1"/>
    </xf>
    <xf numFmtId="39" fontId="11" fillId="4" borderId="1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6DD"/>
      <color rgb="FFE4FFC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25</xdr:row>
      <xdr:rowOff>75483</xdr:rowOff>
    </xdr:from>
    <xdr:to>
      <xdr:col>6</xdr:col>
      <xdr:colOff>571501</xdr:colOff>
      <xdr:row>45</xdr:row>
      <xdr:rowOff>186372</xdr:rowOff>
    </xdr:to>
    <xdr:sp macro="" textlink="">
      <xdr:nvSpPr>
        <xdr:cNvPr id="2" name="Right Brace 1"/>
        <xdr:cNvSpPr/>
      </xdr:nvSpPr>
      <xdr:spPr>
        <a:xfrm rot="5400000">
          <a:off x="12477165388" y="7504487"/>
          <a:ext cx="464675" cy="4112382"/>
        </a:xfrm>
        <a:prstGeom prst="rightBrace">
          <a:avLst>
            <a:gd name="adj1" fmla="val 31758"/>
            <a:gd name="adj2" fmla="val 50000"/>
          </a:avLst>
        </a:prstGeom>
        <a:ln w="38100"/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16</xdr:col>
      <xdr:colOff>612322</xdr:colOff>
      <xdr:row>25</xdr:row>
      <xdr:rowOff>95251</xdr:rowOff>
    </xdr:from>
    <xdr:to>
      <xdr:col>18</xdr:col>
      <xdr:colOff>54430</xdr:colOff>
      <xdr:row>46</xdr:row>
      <xdr:rowOff>176893</xdr:rowOff>
    </xdr:to>
    <xdr:sp macro="" textlink="">
      <xdr:nvSpPr>
        <xdr:cNvPr id="3" name="Down Arrow 2"/>
        <xdr:cNvSpPr/>
      </xdr:nvSpPr>
      <xdr:spPr>
        <a:xfrm rot="10800000">
          <a:off x="12472021391" y="9348108"/>
          <a:ext cx="666751" cy="625928"/>
        </a:xfrm>
        <a:prstGeom prst="downArrow">
          <a:avLst/>
        </a:prstGeom>
        <a:solidFill>
          <a:srgbClr val="92D05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0"/>
  <sheetViews>
    <sheetView rightToLeft="1" tabSelected="1" view="pageBreakPreview" topLeftCell="A2" zoomScale="70" zoomScaleNormal="25" zoomScaleSheetLayoutView="70" workbookViewId="0">
      <selection activeCell="O6" sqref="O6"/>
    </sheetView>
  </sheetViews>
  <sheetFormatPr defaultRowHeight="15"/>
  <cols>
    <col min="1" max="1" width="5.5546875" style="8" bestFit="1" customWidth="1"/>
    <col min="2" max="2" width="16" style="8" bestFit="1" customWidth="1"/>
    <col min="3" max="3" width="6.109375" style="8" customWidth="1"/>
    <col min="4" max="4" width="19" style="8" hidden="1" customWidth="1"/>
    <col min="5" max="5" width="6.33203125" style="8" customWidth="1"/>
    <col min="6" max="7" width="7.33203125" style="8" customWidth="1"/>
    <col min="8" max="8" width="12.6640625" style="8" hidden="1" customWidth="1"/>
    <col min="9" max="9" width="9.88671875" style="8" hidden="1" customWidth="1"/>
    <col min="10" max="10" width="11.5546875" style="8" hidden="1" customWidth="1"/>
    <col min="11" max="12" width="12.88671875" style="8" hidden="1" customWidth="1"/>
    <col min="13" max="13" width="9.88671875" style="8" hidden="1" customWidth="1"/>
    <col min="14" max="14" width="13" style="8" hidden="1" customWidth="1"/>
    <col min="15" max="15" width="14.77734375" style="8" customWidth="1"/>
    <col min="16" max="16" width="8.44140625" style="8" customWidth="1"/>
    <col min="17" max="17" width="8.109375" style="8" customWidth="1"/>
    <col min="18" max="18" width="6.109375" style="8" customWidth="1"/>
    <col min="19" max="19" width="13.88671875" style="8" customWidth="1"/>
    <col min="20" max="20" width="13" style="8" bestFit="1" customWidth="1"/>
    <col min="21" max="33" width="8.88671875" style="8"/>
    <col min="34" max="34" width="13.44140625" style="8" bestFit="1" customWidth="1"/>
    <col min="35" max="16384" width="8.88671875" style="8"/>
  </cols>
  <sheetData>
    <row r="1" spans="1:36" ht="22.5" hidden="1" customHeight="1">
      <c r="A1" s="4"/>
      <c r="B1" s="5"/>
      <c r="C1" s="5"/>
      <c r="D1" s="5"/>
      <c r="E1" s="5"/>
      <c r="F1" s="5"/>
      <c r="G1" s="5"/>
      <c r="H1" s="5">
        <v>1</v>
      </c>
      <c r="I1" s="5"/>
      <c r="J1" s="5">
        <v>1</v>
      </c>
      <c r="K1" s="5">
        <v>1</v>
      </c>
      <c r="L1" s="5">
        <v>1</v>
      </c>
      <c r="M1" s="5"/>
      <c r="N1" s="5">
        <v>1</v>
      </c>
      <c r="O1" s="5"/>
      <c r="P1" s="6"/>
      <c r="Q1" s="6"/>
      <c r="R1" s="6"/>
      <c r="S1" s="7"/>
    </row>
    <row r="2" spans="1:36" ht="32.25">
      <c r="A2" s="27" t="s">
        <v>31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6" t="s">
        <v>23</v>
      </c>
      <c r="P2" s="26"/>
      <c r="Q2" s="26"/>
      <c r="R2" s="25">
        <v>14</v>
      </c>
      <c r="S2" s="25"/>
      <c r="T2" s="9" t="s">
        <v>24</v>
      </c>
    </row>
    <row r="3" spans="1:36" ht="28.5">
      <c r="A3" s="36" t="s">
        <v>4</v>
      </c>
      <c r="B3" s="36"/>
      <c r="C3" s="36"/>
      <c r="D3" s="36"/>
      <c r="E3" s="36"/>
      <c r="F3" s="36"/>
      <c r="G3" s="36"/>
      <c r="H3" s="36" t="s">
        <v>5</v>
      </c>
      <c r="I3" s="36"/>
      <c r="J3" s="36"/>
      <c r="K3" s="36"/>
      <c r="L3" s="36"/>
      <c r="M3" s="36" t="s">
        <v>6</v>
      </c>
      <c r="N3" s="36"/>
      <c r="O3" s="37" t="s">
        <v>7</v>
      </c>
      <c r="P3" s="37"/>
      <c r="Q3" s="37"/>
      <c r="R3" s="37"/>
      <c r="S3" s="37"/>
    </row>
    <row r="4" spans="1:36" ht="22.5" customHeight="1">
      <c r="A4" s="31" t="s">
        <v>0</v>
      </c>
      <c r="B4" s="32" t="s">
        <v>27</v>
      </c>
      <c r="C4" s="33" t="s">
        <v>9</v>
      </c>
      <c r="D4" s="31" t="s">
        <v>10</v>
      </c>
      <c r="E4" s="28" t="s">
        <v>22</v>
      </c>
      <c r="F4" s="28" t="s">
        <v>1</v>
      </c>
      <c r="G4" s="34" t="s">
        <v>16</v>
      </c>
      <c r="H4" s="28" t="s">
        <v>11</v>
      </c>
      <c r="I4" s="28" t="s">
        <v>12</v>
      </c>
      <c r="J4" s="28"/>
      <c r="K4" s="28" t="s">
        <v>13</v>
      </c>
      <c r="L4" s="28" t="s">
        <v>14</v>
      </c>
      <c r="M4" s="28" t="s">
        <v>6</v>
      </c>
      <c r="N4" s="28"/>
      <c r="O4" s="29" t="s">
        <v>28</v>
      </c>
      <c r="P4" s="29" t="s">
        <v>20</v>
      </c>
      <c r="Q4" s="29" t="s">
        <v>19</v>
      </c>
      <c r="R4" s="30" t="s">
        <v>21</v>
      </c>
      <c r="S4" s="29" t="s">
        <v>29</v>
      </c>
    </row>
    <row r="5" spans="1:36" ht="87.75" customHeight="1">
      <c r="A5" s="31"/>
      <c r="B5" s="32"/>
      <c r="C5" s="33"/>
      <c r="D5" s="31"/>
      <c r="E5" s="28"/>
      <c r="F5" s="28"/>
      <c r="G5" s="34"/>
      <c r="H5" s="28"/>
      <c r="I5" s="10" t="s">
        <v>15</v>
      </c>
      <c r="J5" s="10" t="s">
        <v>2</v>
      </c>
      <c r="K5" s="28"/>
      <c r="L5" s="28"/>
      <c r="M5" s="10" t="s">
        <v>3</v>
      </c>
      <c r="N5" s="10" t="s">
        <v>2</v>
      </c>
      <c r="O5" s="29"/>
      <c r="P5" s="29"/>
      <c r="Q5" s="29"/>
      <c r="R5" s="30"/>
      <c r="S5" s="29"/>
      <c r="T5" s="9" t="s">
        <v>25</v>
      </c>
      <c r="AH5" s="8" t="s">
        <v>8</v>
      </c>
      <c r="AI5" s="8" t="s">
        <v>17</v>
      </c>
      <c r="AJ5" s="8" t="s">
        <v>18</v>
      </c>
    </row>
    <row r="6" spans="1:36" ht="27.75">
      <c r="A6" s="11">
        <v>1</v>
      </c>
      <c r="B6" s="2">
        <v>10000000</v>
      </c>
      <c r="C6" s="2">
        <v>12</v>
      </c>
      <c r="D6" s="1">
        <f>IFERROR(ROUND(B6/C6,0),0)</f>
        <v>833333</v>
      </c>
      <c r="E6" s="3">
        <v>1.6</v>
      </c>
      <c r="F6" s="3">
        <v>1</v>
      </c>
      <c r="G6" s="3">
        <v>1</v>
      </c>
      <c r="H6" s="1">
        <f>ROUND(IF($B6/1000000&lt;=40,0.0142*$B6/1000000,IF($B6/1000000&lt;=300,0.00135*$B6/1000000+0.514,IF($B6/1000000&lt;=14000,0.00052*$B6/1000000+0.763,IF($B6/1000000&lt;=3300,0.0003*$B6/1000000+1.071,0.000125*$B6/1000000+1.6785)))),2)*1008144</f>
        <v>141140.16</v>
      </c>
      <c r="I6" s="12">
        <f>IFERROR(J6/C6,0)</f>
        <v>28583.920000000002</v>
      </c>
      <c r="J6" s="1">
        <f>IF(D6&gt;0,ROUND(IF($D6/1000000&lt;=7,0.0495*D6/1000000+0.0415,IF(D6/1000000&lt;=60,0.033*D6/1000000+0.157,IF(D6/1000000&lt;=85,0.019*D6/1000000+0.997,0.008*D6/1000000+1.932))),2)*357299*C6*F6,0)</f>
        <v>343007.04000000004</v>
      </c>
      <c r="K6" s="1">
        <f>IF(B6&gt;0,ROUND(IF($B6/1000000&lt;=46,0.0088*$B6/1000000+0.08,IF($B6/1000000&lt;=225,0.0024*$B6/1000000+0.3744,IF($B6/1000000&lt;=950,0.00034*$B6/1000000+0.8379,IF($B6/1000000&lt;=3500,0.00012*$B6/1000000+1.0469,0.0000135*$B6/1000000+1.41965)))),2)*736180*F6,0)</f>
        <v>125150.6</v>
      </c>
      <c r="L6" s="1">
        <f t="shared" ref="L6:L25" si="0">ROUND(IF($B6/1000000&lt;=40,0.0142*$B6/1000000,IF($B6/1000000&lt;=300,0.00135*$B6/1000000+0.514,IF($B6/1000000&lt;=14000,0.00052*$B6/1000000+0.763,IF($B6/1000000&lt;=3300,0.0003*$B6/1000000+1.071,0.000125*$B6/1000000+1.6785)))),2)*535106</f>
        <v>74914.840000000011</v>
      </c>
      <c r="M6" s="12">
        <f>IFERROR(N6/C6,0)</f>
        <v>110432.26357180248</v>
      </c>
      <c r="N6" s="1">
        <f>8*D6^0.64*E6*C6*F6*(1+(0.3*G6/F6))*1.078</f>
        <v>1325187.1628616299</v>
      </c>
      <c r="O6" s="19">
        <f>N6+K6+J6+H6+L6</f>
        <v>2009399.80286163</v>
      </c>
      <c r="P6" s="20">
        <f>IF(B6=0,0,ROUND(VLOOKUP($R$2,O$27:Q$125,3,0),3))</f>
        <v>0.35199999999999998</v>
      </c>
      <c r="Q6" s="21">
        <f>IF(B6=0,0,1-B6/SUM(B$6:B$25))</f>
        <v>0.9847560975609756</v>
      </c>
      <c r="R6" s="24">
        <f>IF(B6=0,0,1-Q6*P6)</f>
        <v>0.65336585365853661</v>
      </c>
      <c r="S6" s="19">
        <f>O6*R6</f>
        <v>1312873.217537984</v>
      </c>
      <c r="AH6" s="13">
        <v>10000000</v>
      </c>
      <c r="AI6" s="14">
        <v>0.25307091057778408</v>
      </c>
      <c r="AJ6" s="14">
        <v>0.29221386504402591</v>
      </c>
    </row>
    <row r="7" spans="1:36" ht="27.75">
      <c r="A7" s="11">
        <v>2</v>
      </c>
      <c r="B7" s="2">
        <v>20000000</v>
      </c>
      <c r="C7" s="2">
        <v>14</v>
      </c>
      <c r="D7" s="1">
        <f t="shared" ref="D7:D25" si="1">IFERROR(ROUND(B7/C7,0),0)</f>
        <v>1428571</v>
      </c>
      <c r="E7" s="3">
        <v>1.6</v>
      </c>
      <c r="F7" s="3">
        <v>1</v>
      </c>
      <c r="G7" s="3">
        <v>1</v>
      </c>
      <c r="H7" s="1">
        <f t="shared" ref="H7:H25" si="2">ROUND(IF($B7/1000000&lt;=40,0.0142*$B7/1000000,IF($B7/1000000&lt;=300,0.00135*$B7/1000000+0.514,IF($B7/1000000&lt;=14000,0.00052*$B7/1000000+0.763,IF($B7/1000000&lt;=3300,0.0003*$B7/1000000+1.071,0.000125*$B7/1000000+1.6785)))),2)*1008144</f>
        <v>282280.32000000001</v>
      </c>
      <c r="I7" s="12">
        <f t="shared" ref="I7:I25" si="3">IFERROR(J7/C7,0)</f>
        <v>39302.89</v>
      </c>
      <c r="J7" s="1">
        <f t="shared" ref="J7:J25" si="4">IF(D7&gt;0,ROUND(IF($D7/1000000&lt;=7,0.0495*D7/1000000+0.0415,IF(D7/1000000&lt;=60,0.033*D7/1000000+0.157,IF(D7/1000000&lt;=85,0.019*D7/1000000+0.997,0.008*D7/1000000+1.932))),2)*357299*C7*F7,0)</f>
        <v>550240.46</v>
      </c>
      <c r="K7" s="1">
        <f t="shared" ref="K7:K25" si="5">IF(B7&gt;0,ROUND(IF($B7/1000000&lt;=46,0.0088*$B7/1000000+0.08,IF($B7/1000000&lt;=225,0.0024*$B7/1000000+0.3744,IF($B7/1000000&lt;=950,0.00034*$B7/1000000+0.8379,IF($B7/1000000&lt;=3500,0.00012*$B7/1000000+1.0469,0.0000135*$B7/1000000+1.41965)))),2)*736180*F7,0)</f>
        <v>191406.80000000002</v>
      </c>
      <c r="L7" s="1">
        <f t="shared" si="0"/>
        <v>149829.68000000002</v>
      </c>
      <c r="M7" s="12">
        <f t="shared" ref="M7:M25" si="6">IFERROR(N7/C7,0)</f>
        <v>155922.66670951704</v>
      </c>
      <c r="N7" s="1">
        <f t="shared" ref="N7:N19" si="7">8*D7^0.64*E7*C7*F7*(1+(0.3*G7/F7))*1.078</f>
        <v>2182917.3339332384</v>
      </c>
      <c r="O7" s="19">
        <f t="shared" ref="O7:O25" si="8">N7+K7+J7+H7+L7</f>
        <v>3356674.5939332382</v>
      </c>
      <c r="P7" s="20">
        <f t="shared" ref="P7:P25" si="9">IF(B7=0,0,ROUND(VLOOKUP($R$2,O$27:Q$125,3,0),3))</f>
        <v>0.35199999999999998</v>
      </c>
      <c r="Q7" s="21">
        <f t="shared" ref="Q7:Q25" si="10">IF(B7=0,0,1-B7/SUM(B$6:B$25))</f>
        <v>0.96951219512195119</v>
      </c>
      <c r="R7" s="24">
        <f t="shared" ref="R7:R25" si="11">IF(B7=0,0,1-Q7*P7)</f>
        <v>0.6587317073170732</v>
      </c>
      <c r="S7" s="19">
        <f t="shared" ref="S7:S25" si="12">O7*R7</f>
        <v>2211147.9861694854</v>
      </c>
      <c r="T7" s="9"/>
      <c r="AH7" s="13"/>
      <c r="AI7" s="14"/>
      <c r="AJ7" s="14"/>
    </row>
    <row r="8" spans="1:36" ht="27.75">
      <c r="A8" s="11">
        <v>3</v>
      </c>
      <c r="B8" s="2">
        <v>15000000</v>
      </c>
      <c r="C8" s="2">
        <v>8</v>
      </c>
      <c r="D8" s="1">
        <f t="shared" si="1"/>
        <v>1875000</v>
      </c>
      <c r="E8" s="3">
        <v>1.6</v>
      </c>
      <c r="F8" s="3">
        <v>1</v>
      </c>
      <c r="G8" s="3">
        <v>1</v>
      </c>
      <c r="H8" s="1">
        <f t="shared" si="2"/>
        <v>211710.24</v>
      </c>
      <c r="I8" s="12">
        <f t="shared" si="3"/>
        <v>46448.87</v>
      </c>
      <c r="J8" s="1">
        <f t="shared" si="4"/>
        <v>371590.96</v>
      </c>
      <c r="K8" s="1">
        <f t="shared" si="5"/>
        <v>154597.79999999999</v>
      </c>
      <c r="L8" s="1">
        <f t="shared" si="0"/>
        <v>112372.26</v>
      </c>
      <c r="M8" s="12">
        <f t="shared" si="6"/>
        <v>185563.64594498105</v>
      </c>
      <c r="N8" s="1">
        <f t="shared" si="7"/>
        <v>1484509.1675598484</v>
      </c>
      <c r="O8" s="19">
        <f t="shared" si="8"/>
        <v>2334780.4275598479</v>
      </c>
      <c r="P8" s="20">
        <f t="shared" si="9"/>
        <v>0.35199999999999998</v>
      </c>
      <c r="Q8" s="21">
        <f t="shared" si="10"/>
        <v>0.97713414634146345</v>
      </c>
      <c r="R8" s="24">
        <f t="shared" si="11"/>
        <v>0.65604878048780491</v>
      </c>
      <c r="S8" s="19">
        <f t="shared" si="12"/>
        <v>1531729.8522074339</v>
      </c>
      <c r="T8" s="9"/>
      <c r="AH8" s="13"/>
      <c r="AI8" s="14"/>
      <c r="AJ8" s="14"/>
    </row>
    <row r="9" spans="1:36" ht="27.75">
      <c r="A9" s="11">
        <v>4</v>
      </c>
      <c r="B9" s="2">
        <v>42000000</v>
      </c>
      <c r="C9" s="2">
        <v>12</v>
      </c>
      <c r="D9" s="1">
        <f t="shared" si="1"/>
        <v>3500000</v>
      </c>
      <c r="E9" s="3">
        <v>1.6</v>
      </c>
      <c r="F9" s="3">
        <v>1</v>
      </c>
      <c r="G9" s="3">
        <v>1</v>
      </c>
      <c r="H9" s="1">
        <f t="shared" si="2"/>
        <v>574642.07999999996</v>
      </c>
      <c r="I9" s="12">
        <f t="shared" si="3"/>
        <v>75032.789999999994</v>
      </c>
      <c r="J9" s="1">
        <f t="shared" si="4"/>
        <v>900393.48</v>
      </c>
      <c r="K9" s="1">
        <f t="shared" si="5"/>
        <v>331281</v>
      </c>
      <c r="L9" s="1">
        <f t="shared" si="0"/>
        <v>305010.42</v>
      </c>
      <c r="M9" s="12">
        <f t="shared" si="6"/>
        <v>276678.6393186404</v>
      </c>
      <c r="N9" s="1">
        <f t="shared" si="7"/>
        <v>3320143.6718236846</v>
      </c>
      <c r="O9" s="19">
        <f t="shared" si="8"/>
        <v>5431470.6518236846</v>
      </c>
      <c r="P9" s="20">
        <f t="shared" si="9"/>
        <v>0.35199999999999998</v>
      </c>
      <c r="Q9" s="21">
        <f t="shared" si="10"/>
        <v>0.93597560975609762</v>
      </c>
      <c r="R9" s="24">
        <f t="shared" si="11"/>
        <v>0.67053658536585359</v>
      </c>
      <c r="S9" s="19">
        <f t="shared" si="12"/>
        <v>3641999.7843887005</v>
      </c>
      <c r="T9" s="9"/>
      <c r="AH9" s="13"/>
      <c r="AI9" s="14"/>
      <c r="AJ9" s="14"/>
    </row>
    <row r="10" spans="1:36" ht="27.75">
      <c r="A10" s="11">
        <v>5</v>
      </c>
      <c r="B10" s="2">
        <v>33000000</v>
      </c>
      <c r="C10" s="2">
        <v>14</v>
      </c>
      <c r="D10" s="1">
        <f t="shared" si="1"/>
        <v>2357143</v>
      </c>
      <c r="E10" s="3">
        <v>1.6</v>
      </c>
      <c r="F10" s="3">
        <v>1</v>
      </c>
      <c r="G10" s="3">
        <v>1</v>
      </c>
      <c r="H10" s="1">
        <f t="shared" si="2"/>
        <v>473827.68</v>
      </c>
      <c r="I10" s="12">
        <f t="shared" si="3"/>
        <v>57167.840000000004</v>
      </c>
      <c r="J10" s="1">
        <f t="shared" si="4"/>
        <v>800349.76</v>
      </c>
      <c r="K10" s="1">
        <f t="shared" si="5"/>
        <v>272386.59999999998</v>
      </c>
      <c r="L10" s="1">
        <f t="shared" si="0"/>
        <v>251499.81999999998</v>
      </c>
      <c r="M10" s="12">
        <f t="shared" si="6"/>
        <v>214832.05281369816</v>
      </c>
      <c r="N10" s="1">
        <f t="shared" si="7"/>
        <v>3007648.7393917744</v>
      </c>
      <c r="O10" s="19">
        <f t="shared" si="8"/>
        <v>4805712.5993917743</v>
      </c>
      <c r="P10" s="20">
        <f t="shared" si="9"/>
        <v>0.35199999999999998</v>
      </c>
      <c r="Q10" s="21">
        <f t="shared" si="10"/>
        <v>0.94969512195121952</v>
      </c>
      <c r="R10" s="24">
        <f t="shared" si="11"/>
        <v>0.66570731707317077</v>
      </c>
      <c r="S10" s="19">
        <f t="shared" si="12"/>
        <v>3199198.0411658315</v>
      </c>
      <c r="T10" s="9"/>
      <c r="AH10" s="13"/>
      <c r="AI10" s="14"/>
      <c r="AJ10" s="14"/>
    </row>
    <row r="11" spans="1:36" ht="27.75">
      <c r="A11" s="11">
        <v>6</v>
      </c>
      <c r="B11" s="2">
        <v>19000000</v>
      </c>
      <c r="C11" s="2">
        <v>8</v>
      </c>
      <c r="D11" s="1">
        <f t="shared" si="1"/>
        <v>2375000</v>
      </c>
      <c r="E11" s="3">
        <v>1.6</v>
      </c>
      <c r="F11" s="3">
        <v>1</v>
      </c>
      <c r="G11" s="3">
        <v>1</v>
      </c>
      <c r="H11" s="1">
        <f t="shared" si="2"/>
        <v>272198.88</v>
      </c>
      <c r="I11" s="12">
        <f t="shared" si="3"/>
        <v>57167.840000000004</v>
      </c>
      <c r="J11" s="1">
        <f t="shared" si="4"/>
        <v>457342.72000000003</v>
      </c>
      <c r="K11" s="1">
        <f t="shared" si="5"/>
        <v>184045</v>
      </c>
      <c r="L11" s="1">
        <f t="shared" si="0"/>
        <v>144478.62</v>
      </c>
      <c r="M11" s="12">
        <f t="shared" si="6"/>
        <v>215872.23887266984</v>
      </c>
      <c r="N11" s="1">
        <f t="shared" si="7"/>
        <v>1726977.9109813587</v>
      </c>
      <c r="O11" s="19">
        <f t="shared" si="8"/>
        <v>2785043.1309813587</v>
      </c>
      <c r="P11" s="20">
        <f t="shared" si="9"/>
        <v>0.35199999999999998</v>
      </c>
      <c r="Q11" s="21">
        <f t="shared" si="10"/>
        <v>0.97103658536585369</v>
      </c>
      <c r="R11" s="24">
        <f t="shared" si="11"/>
        <v>0.65819512195121954</v>
      </c>
      <c r="S11" s="19">
        <f t="shared" si="12"/>
        <v>1833101.8032356817</v>
      </c>
      <c r="T11" s="9"/>
      <c r="AH11" s="13"/>
      <c r="AI11" s="14"/>
      <c r="AJ11" s="14"/>
    </row>
    <row r="12" spans="1:36" ht="27.75">
      <c r="A12" s="11">
        <v>7</v>
      </c>
      <c r="B12" s="2">
        <v>100000000</v>
      </c>
      <c r="C12" s="2">
        <v>18</v>
      </c>
      <c r="D12" s="1">
        <f t="shared" si="1"/>
        <v>5555556</v>
      </c>
      <c r="E12" s="3">
        <v>1.6</v>
      </c>
      <c r="F12" s="3">
        <v>1</v>
      </c>
      <c r="G12" s="3">
        <v>1</v>
      </c>
      <c r="H12" s="1">
        <f t="shared" si="2"/>
        <v>655293.6</v>
      </c>
      <c r="I12" s="12">
        <f t="shared" si="3"/>
        <v>114335.68000000001</v>
      </c>
      <c r="J12" s="1">
        <f t="shared" si="4"/>
        <v>2058042.2400000002</v>
      </c>
      <c r="K12" s="1">
        <f t="shared" si="5"/>
        <v>449069.8</v>
      </c>
      <c r="L12" s="1">
        <f t="shared" si="0"/>
        <v>347818.9</v>
      </c>
      <c r="M12" s="12">
        <f t="shared" si="6"/>
        <v>371875.61540670472</v>
      </c>
      <c r="N12" s="1">
        <f t="shared" si="7"/>
        <v>6693761.0773206847</v>
      </c>
      <c r="O12" s="19">
        <f t="shared" si="8"/>
        <v>10203985.617320685</v>
      </c>
      <c r="P12" s="20">
        <f t="shared" si="9"/>
        <v>0.35199999999999998</v>
      </c>
      <c r="Q12" s="21">
        <f t="shared" si="10"/>
        <v>0.84756097560975607</v>
      </c>
      <c r="R12" s="24">
        <f t="shared" si="11"/>
        <v>0.70165853658536581</v>
      </c>
      <c r="S12" s="19">
        <f t="shared" si="12"/>
        <v>7159713.6155873518</v>
      </c>
      <c r="T12" s="9"/>
      <c r="AH12" s="13"/>
      <c r="AI12" s="14"/>
      <c r="AJ12" s="14"/>
    </row>
    <row r="13" spans="1:36" ht="27.75">
      <c r="A13" s="11">
        <v>8</v>
      </c>
      <c r="B13" s="2">
        <v>130000000</v>
      </c>
      <c r="C13" s="2">
        <v>16</v>
      </c>
      <c r="D13" s="1">
        <f t="shared" si="1"/>
        <v>8125000</v>
      </c>
      <c r="E13" s="3">
        <v>1.6</v>
      </c>
      <c r="F13" s="3">
        <v>1</v>
      </c>
      <c r="G13" s="3">
        <v>1</v>
      </c>
      <c r="H13" s="1">
        <f t="shared" si="2"/>
        <v>695619.36</v>
      </c>
      <c r="I13" s="12">
        <f t="shared" si="3"/>
        <v>153638.57</v>
      </c>
      <c r="J13" s="1">
        <f t="shared" si="4"/>
        <v>2458217.12</v>
      </c>
      <c r="K13" s="1">
        <f t="shared" si="5"/>
        <v>507964.19999999995</v>
      </c>
      <c r="L13" s="1">
        <f t="shared" si="0"/>
        <v>369223.13999999996</v>
      </c>
      <c r="M13" s="12">
        <f t="shared" si="6"/>
        <v>474306.45961605397</v>
      </c>
      <c r="N13" s="1">
        <f t="shared" si="7"/>
        <v>7588903.3538568635</v>
      </c>
      <c r="O13" s="19">
        <f t="shared" si="8"/>
        <v>11619927.173856864</v>
      </c>
      <c r="P13" s="20">
        <f t="shared" si="9"/>
        <v>0.35199999999999998</v>
      </c>
      <c r="Q13" s="21">
        <f t="shared" si="10"/>
        <v>0.80182926829268286</v>
      </c>
      <c r="R13" s="24">
        <f t="shared" si="11"/>
        <v>0.71775609756097558</v>
      </c>
      <c r="S13" s="19">
        <f t="shared" si="12"/>
        <v>8340273.5822502384</v>
      </c>
      <c r="T13" s="9"/>
      <c r="AH13" s="13"/>
      <c r="AI13" s="14"/>
      <c r="AJ13" s="14"/>
    </row>
    <row r="14" spans="1:36" ht="27.75">
      <c r="A14" s="11">
        <v>9</v>
      </c>
      <c r="B14" s="2">
        <v>10000000</v>
      </c>
      <c r="C14" s="2">
        <v>8</v>
      </c>
      <c r="D14" s="1">
        <f t="shared" si="1"/>
        <v>1250000</v>
      </c>
      <c r="E14" s="3">
        <v>1.6</v>
      </c>
      <c r="F14" s="3">
        <v>1</v>
      </c>
      <c r="G14" s="3">
        <v>1</v>
      </c>
      <c r="H14" s="1">
        <f t="shared" si="2"/>
        <v>141140.16</v>
      </c>
      <c r="I14" s="12">
        <f t="shared" si="3"/>
        <v>35729.9</v>
      </c>
      <c r="J14" s="1">
        <f t="shared" si="4"/>
        <v>285839.2</v>
      </c>
      <c r="K14" s="1">
        <f t="shared" si="5"/>
        <v>125150.6</v>
      </c>
      <c r="L14" s="1">
        <f t="shared" si="0"/>
        <v>74914.840000000011</v>
      </c>
      <c r="M14" s="12">
        <f t="shared" si="6"/>
        <v>143151.03459056508</v>
      </c>
      <c r="N14" s="1">
        <f t="shared" si="7"/>
        <v>1145208.2767245206</v>
      </c>
      <c r="O14" s="19">
        <f t="shared" si="8"/>
        <v>1772253.0767245207</v>
      </c>
      <c r="P14" s="20">
        <f t="shared" si="9"/>
        <v>0.35199999999999998</v>
      </c>
      <c r="Q14" s="21">
        <f t="shared" si="10"/>
        <v>0.9847560975609756</v>
      </c>
      <c r="R14" s="24">
        <f t="shared" si="11"/>
        <v>0.65336585365853661</v>
      </c>
      <c r="S14" s="19">
        <f t="shared" si="12"/>
        <v>1157929.6443730844</v>
      </c>
      <c r="T14" s="9"/>
      <c r="AH14" s="13"/>
      <c r="AI14" s="14"/>
      <c r="AJ14" s="14"/>
    </row>
    <row r="15" spans="1:36" ht="27.75">
      <c r="A15" s="11">
        <v>10</v>
      </c>
      <c r="B15" s="2">
        <v>20000000</v>
      </c>
      <c r="C15" s="2">
        <v>6</v>
      </c>
      <c r="D15" s="1">
        <f t="shared" si="1"/>
        <v>3333333</v>
      </c>
      <c r="E15" s="3">
        <v>1.6</v>
      </c>
      <c r="F15" s="3">
        <v>1</v>
      </c>
      <c r="G15" s="3">
        <v>1</v>
      </c>
      <c r="H15" s="1">
        <f t="shared" si="2"/>
        <v>282280.32000000001</v>
      </c>
      <c r="I15" s="12">
        <f t="shared" si="3"/>
        <v>75032.789999999994</v>
      </c>
      <c r="J15" s="1">
        <f t="shared" si="4"/>
        <v>450196.74</v>
      </c>
      <c r="K15" s="1">
        <f t="shared" si="5"/>
        <v>191406.80000000002</v>
      </c>
      <c r="L15" s="1">
        <f t="shared" si="0"/>
        <v>149829.68000000002</v>
      </c>
      <c r="M15" s="12">
        <f t="shared" si="6"/>
        <v>268172.63049124921</v>
      </c>
      <c r="N15" s="1">
        <f t="shared" si="7"/>
        <v>1609035.7829474953</v>
      </c>
      <c r="O15" s="19">
        <f t="shared" si="8"/>
        <v>2682749.3229474956</v>
      </c>
      <c r="P15" s="20">
        <f t="shared" si="9"/>
        <v>0.35199999999999998</v>
      </c>
      <c r="Q15" s="21">
        <f t="shared" si="10"/>
        <v>0.96951219512195119</v>
      </c>
      <c r="R15" s="24">
        <f t="shared" si="11"/>
        <v>0.6587317073170732</v>
      </c>
      <c r="S15" s="19">
        <f t="shared" si="12"/>
        <v>1767212.041808926</v>
      </c>
      <c r="T15" s="9"/>
      <c r="AH15" s="13"/>
      <c r="AI15" s="14"/>
      <c r="AJ15" s="14"/>
    </row>
    <row r="16" spans="1:36" ht="27.75">
      <c r="A16" s="11">
        <v>11</v>
      </c>
      <c r="B16" s="2">
        <v>60000000</v>
      </c>
      <c r="C16" s="2">
        <v>8</v>
      </c>
      <c r="D16" s="1">
        <f t="shared" si="1"/>
        <v>7500000</v>
      </c>
      <c r="E16" s="3">
        <v>1.6</v>
      </c>
      <c r="F16" s="3">
        <v>1</v>
      </c>
      <c r="G16" s="3">
        <v>1</v>
      </c>
      <c r="H16" s="1">
        <f t="shared" si="2"/>
        <v>604886.4</v>
      </c>
      <c r="I16" s="12">
        <f t="shared" si="3"/>
        <v>142919.6</v>
      </c>
      <c r="J16" s="1">
        <f t="shared" si="4"/>
        <v>1143356.8</v>
      </c>
      <c r="K16" s="1">
        <f t="shared" si="5"/>
        <v>382813.60000000003</v>
      </c>
      <c r="L16" s="1">
        <f t="shared" si="0"/>
        <v>321063.59999999998</v>
      </c>
      <c r="M16" s="12">
        <f t="shared" si="6"/>
        <v>450620.8592721796</v>
      </c>
      <c r="N16" s="1">
        <f t="shared" si="7"/>
        <v>3604966.8741774368</v>
      </c>
      <c r="O16" s="19">
        <f t="shared" si="8"/>
        <v>6057087.2741774367</v>
      </c>
      <c r="P16" s="20">
        <f t="shared" si="9"/>
        <v>0.35199999999999998</v>
      </c>
      <c r="Q16" s="21">
        <f t="shared" si="10"/>
        <v>0.90853658536585369</v>
      </c>
      <c r="R16" s="24">
        <f t="shared" si="11"/>
        <v>0.68019512195121945</v>
      </c>
      <c r="S16" s="19">
        <f t="shared" si="12"/>
        <v>4120001.217128301</v>
      </c>
      <c r="T16" s="9"/>
      <c r="AH16" s="13"/>
      <c r="AI16" s="14"/>
      <c r="AJ16" s="14"/>
    </row>
    <row r="17" spans="1:36" ht="27.75">
      <c r="A17" s="11">
        <v>12</v>
      </c>
      <c r="B17" s="2">
        <v>72000000</v>
      </c>
      <c r="C17" s="2">
        <v>15</v>
      </c>
      <c r="D17" s="1">
        <f t="shared" si="1"/>
        <v>4800000</v>
      </c>
      <c r="E17" s="3">
        <v>1.6</v>
      </c>
      <c r="F17" s="3">
        <v>1</v>
      </c>
      <c r="G17" s="3">
        <v>1</v>
      </c>
      <c r="H17" s="1">
        <f t="shared" si="2"/>
        <v>614967.84</v>
      </c>
      <c r="I17" s="12">
        <f t="shared" si="3"/>
        <v>100043.72000000002</v>
      </c>
      <c r="J17" s="1">
        <f t="shared" si="4"/>
        <v>1500655.8000000003</v>
      </c>
      <c r="K17" s="1">
        <f t="shared" si="5"/>
        <v>404899.00000000006</v>
      </c>
      <c r="L17" s="1">
        <f t="shared" si="0"/>
        <v>326414.65999999997</v>
      </c>
      <c r="M17" s="12">
        <f t="shared" si="6"/>
        <v>338662.00460983621</v>
      </c>
      <c r="N17" s="1">
        <f t="shared" si="7"/>
        <v>5079930.0691475431</v>
      </c>
      <c r="O17" s="19">
        <f t="shared" si="8"/>
        <v>7926867.3691475429</v>
      </c>
      <c r="P17" s="20">
        <f t="shared" si="9"/>
        <v>0.35199999999999998</v>
      </c>
      <c r="Q17" s="21">
        <f t="shared" si="10"/>
        <v>0.8902439024390244</v>
      </c>
      <c r="R17" s="24">
        <f t="shared" si="11"/>
        <v>0.68663414634146336</v>
      </c>
      <c r="S17" s="19">
        <f t="shared" si="12"/>
        <v>5442857.8091766248</v>
      </c>
      <c r="T17" s="9"/>
      <c r="AH17" s="13"/>
      <c r="AI17" s="14"/>
      <c r="AJ17" s="14"/>
    </row>
    <row r="18" spans="1:36" ht="27.75">
      <c r="A18" s="11">
        <v>13</v>
      </c>
      <c r="B18" s="2">
        <v>83000000</v>
      </c>
      <c r="C18" s="2">
        <v>12</v>
      </c>
      <c r="D18" s="1">
        <f t="shared" si="1"/>
        <v>6916667</v>
      </c>
      <c r="E18" s="3">
        <v>1.6</v>
      </c>
      <c r="F18" s="3">
        <v>1</v>
      </c>
      <c r="G18" s="3">
        <v>1</v>
      </c>
      <c r="H18" s="1">
        <f t="shared" si="2"/>
        <v>635130.72</v>
      </c>
      <c r="I18" s="12">
        <f t="shared" si="3"/>
        <v>135773.62</v>
      </c>
      <c r="J18" s="1">
        <f t="shared" si="4"/>
        <v>1629283.44</v>
      </c>
      <c r="K18" s="1">
        <f t="shared" si="5"/>
        <v>419622.6</v>
      </c>
      <c r="L18" s="1">
        <f t="shared" si="0"/>
        <v>337116.78</v>
      </c>
      <c r="M18" s="12">
        <f t="shared" si="6"/>
        <v>427864.32598403469</v>
      </c>
      <c r="N18" s="1">
        <f t="shared" si="7"/>
        <v>5134371.9118084162</v>
      </c>
      <c r="O18" s="19">
        <f t="shared" si="8"/>
        <v>8155525.4518084154</v>
      </c>
      <c r="P18" s="20">
        <f t="shared" si="9"/>
        <v>0.35199999999999998</v>
      </c>
      <c r="Q18" s="21">
        <f t="shared" si="10"/>
        <v>0.87347560975609762</v>
      </c>
      <c r="R18" s="24">
        <f t="shared" si="11"/>
        <v>0.69253658536585361</v>
      </c>
      <c r="S18" s="19">
        <f t="shared" si="12"/>
        <v>5647999.7482597101</v>
      </c>
      <c r="T18" s="9"/>
      <c r="AH18" s="13"/>
      <c r="AI18" s="14"/>
      <c r="AJ18" s="14"/>
    </row>
    <row r="19" spans="1:36" ht="27.75">
      <c r="A19" s="11">
        <v>14</v>
      </c>
      <c r="B19" s="2">
        <v>42000000</v>
      </c>
      <c r="C19" s="2">
        <v>9</v>
      </c>
      <c r="D19" s="1">
        <f t="shared" si="1"/>
        <v>4666667</v>
      </c>
      <c r="E19" s="3">
        <v>1.6</v>
      </c>
      <c r="F19" s="3">
        <v>1</v>
      </c>
      <c r="G19" s="3">
        <v>1</v>
      </c>
      <c r="H19" s="1">
        <f t="shared" si="2"/>
        <v>574642.07999999996</v>
      </c>
      <c r="I19" s="12">
        <f t="shared" si="3"/>
        <v>96470.73000000001</v>
      </c>
      <c r="J19" s="1">
        <f t="shared" si="4"/>
        <v>868236.57000000007</v>
      </c>
      <c r="K19" s="1">
        <f t="shared" si="5"/>
        <v>331281</v>
      </c>
      <c r="L19" s="1">
        <f t="shared" si="0"/>
        <v>305010.42</v>
      </c>
      <c r="M19" s="12">
        <f t="shared" si="6"/>
        <v>332610.87325637985</v>
      </c>
      <c r="N19" s="1">
        <f t="shared" si="7"/>
        <v>2993497.8593074186</v>
      </c>
      <c r="O19" s="19">
        <f t="shared" si="8"/>
        <v>5072667.9293074189</v>
      </c>
      <c r="P19" s="20">
        <f t="shared" si="9"/>
        <v>0.35199999999999998</v>
      </c>
      <c r="Q19" s="21">
        <f t="shared" si="10"/>
        <v>0.93597560975609762</v>
      </c>
      <c r="R19" s="24">
        <f t="shared" si="11"/>
        <v>0.67053658536585359</v>
      </c>
      <c r="S19" s="19">
        <f t="shared" si="12"/>
        <v>3401409.4320126716</v>
      </c>
      <c r="T19" s="9"/>
      <c r="AH19" s="13"/>
      <c r="AI19" s="14"/>
      <c r="AJ19" s="14"/>
    </row>
    <row r="20" spans="1:36" ht="27.75">
      <c r="A20" s="11">
        <v>15</v>
      </c>
      <c r="B20" s="2">
        <v>0</v>
      </c>
      <c r="C20" s="2">
        <v>0</v>
      </c>
      <c r="D20" s="1">
        <f t="shared" si="1"/>
        <v>0</v>
      </c>
      <c r="E20" s="3">
        <v>0</v>
      </c>
      <c r="F20" s="3">
        <v>0</v>
      </c>
      <c r="G20" s="3">
        <v>0</v>
      </c>
      <c r="H20" s="1">
        <f t="shared" si="2"/>
        <v>0</v>
      </c>
      <c r="I20" s="12">
        <f t="shared" si="3"/>
        <v>0</v>
      </c>
      <c r="J20" s="1">
        <f t="shared" si="4"/>
        <v>0</v>
      </c>
      <c r="K20" s="1">
        <f t="shared" si="5"/>
        <v>0</v>
      </c>
      <c r="L20" s="1">
        <f t="shared" si="0"/>
        <v>0</v>
      </c>
      <c r="M20" s="12">
        <f t="shared" si="6"/>
        <v>0</v>
      </c>
      <c r="N20" s="1">
        <f>IF(B20=0,0,8*D20^0.64*E20*C20*F20*(1+(0.3*G20/F20))*1.078)</f>
        <v>0</v>
      </c>
      <c r="O20" s="19">
        <f t="shared" si="8"/>
        <v>0</v>
      </c>
      <c r="P20" s="20">
        <f t="shared" si="9"/>
        <v>0</v>
      </c>
      <c r="Q20" s="21">
        <f t="shared" si="10"/>
        <v>0</v>
      </c>
      <c r="R20" s="24">
        <f t="shared" si="11"/>
        <v>0</v>
      </c>
      <c r="S20" s="19">
        <f>O20*R20</f>
        <v>0</v>
      </c>
      <c r="T20" s="23"/>
      <c r="AH20" s="13"/>
      <c r="AI20" s="14"/>
      <c r="AJ20" s="14"/>
    </row>
    <row r="21" spans="1:36" ht="27.75">
      <c r="A21" s="11">
        <v>16</v>
      </c>
      <c r="B21" s="2">
        <v>0</v>
      </c>
      <c r="C21" s="2">
        <v>0</v>
      </c>
      <c r="D21" s="1">
        <f t="shared" si="1"/>
        <v>0</v>
      </c>
      <c r="E21" s="3">
        <v>0</v>
      </c>
      <c r="F21" s="3">
        <v>0</v>
      </c>
      <c r="G21" s="3">
        <v>0</v>
      </c>
      <c r="H21" s="1">
        <f t="shared" si="2"/>
        <v>0</v>
      </c>
      <c r="I21" s="12">
        <f t="shared" si="3"/>
        <v>0</v>
      </c>
      <c r="J21" s="1">
        <f t="shared" si="4"/>
        <v>0</v>
      </c>
      <c r="K21" s="1">
        <f t="shared" si="5"/>
        <v>0</v>
      </c>
      <c r="L21" s="1">
        <f t="shared" si="0"/>
        <v>0</v>
      </c>
      <c r="M21" s="12">
        <f t="shared" si="6"/>
        <v>0</v>
      </c>
      <c r="N21" s="1">
        <f t="shared" ref="N21:N25" si="13">IF(B21=0,0,8*D21^0.64*E21*C21*F21*(1+(0.3*G21/F21))*1.078)</f>
        <v>0</v>
      </c>
      <c r="O21" s="19">
        <f t="shared" si="8"/>
        <v>0</v>
      </c>
      <c r="P21" s="20">
        <f t="shared" si="9"/>
        <v>0</v>
      </c>
      <c r="Q21" s="21">
        <f t="shared" si="10"/>
        <v>0</v>
      </c>
      <c r="R21" s="24">
        <f t="shared" si="11"/>
        <v>0</v>
      </c>
      <c r="S21" s="19">
        <f t="shared" si="12"/>
        <v>0</v>
      </c>
      <c r="T21" s="9"/>
      <c r="AH21" s="13"/>
      <c r="AI21" s="14"/>
      <c r="AJ21" s="14"/>
    </row>
    <row r="22" spans="1:36" ht="27.75">
      <c r="A22" s="11">
        <v>17</v>
      </c>
      <c r="B22" s="2">
        <v>0</v>
      </c>
      <c r="C22" s="2">
        <v>0</v>
      </c>
      <c r="D22" s="1">
        <f t="shared" si="1"/>
        <v>0</v>
      </c>
      <c r="E22" s="3">
        <v>0</v>
      </c>
      <c r="F22" s="3">
        <v>0</v>
      </c>
      <c r="G22" s="3">
        <v>0</v>
      </c>
      <c r="H22" s="1">
        <f t="shared" si="2"/>
        <v>0</v>
      </c>
      <c r="I22" s="12">
        <f t="shared" si="3"/>
        <v>0</v>
      </c>
      <c r="J22" s="1">
        <f t="shared" si="4"/>
        <v>0</v>
      </c>
      <c r="K22" s="1">
        <f t="shared" si="5"/>
        <v>0</v>
      </c>
      <c r="L22" s="1">
        <f t="shared" si="0"/>
        <v>0</v>
      </c>
      <c r="M22" s="12">
        <f t="shared" si="6"/>
        <v>0</v>
      </c>
      <c r="N22" s="1">
        <f t="shared" si="13"/>
        <v>0</v>
      </c>
      <c r="O22" s="19">
        <f t="shared" si="8"/>
        <v>0</v>
      </c>
      <c r="P22" s="20">
        <f t="shared" si="9"/>
        <v>0</v>
      </c>
      <c r="Q22" s="21">
        <f t="shared" si="10"/>
        <v>0</v>
      </c>
      <c r="R22" s="24">
        <f t="shared" si="11"/>
        <v>0</v>
      </c>
      <c r="S22" s="19">
        <f t="shared" si="12"/>
        <v>0</v>
      </c>
      <c r="T22" s="9"/>
      <c r="AH22" s="13"/>
      <c r="AI22" s="14"/>
      <c r="AJ22" s="14"/>
    </row>
    <row r="23" spans="1:36" ht="27.75">
      <c r="A23" s="11">
        <v>18</v>
      </c>
      <c r="B23" s="2">
        <v>0</v>
      </c>
      <c r="C23" s="2">
        <v>0</v>
      </c>
      <c r="D23" s="1">
        <f t="shared" si="1"/>
        <v>0</v>
      </c>
      <c r="E23" s="3">
        <v>0</v>
      </c>
      <c r="F23" s="3">
        <v>0</v>
      </c>
      <c r="G23" s="3">
        <v>0</v>
      </c>
      <c r="H23" s="1">
        <f t="shared" si="2"/>
        <v>0</v>
      </c>
      <c r="I23" s="12">
        <f t="shared" si="3"/>
        <v>0</v>
      </c>
      <c r="J23" s="1">
        <f t="shared" si="4"/>
        <v>0</v>
      </c>
      <c r="K23" s="1">
        <f t="shared" si="5"/>
        <v>0</v>
      </c>
      <c r="L23" s="1">
        <f t="shared" si="0"/>
        <v>0</v>
      </c>
      <c r="M23" s="12">
        <f t="shared" si="6"/>
        <v>0</v>
      </c>
      <c r="N23" s="1">
        <f t="shared" si="13"/>
        <v>0</v>
      </c>
      <c r="O23" s="19">
        <f t="shared" si="8"/>
        <v>0</v>
      </c>
      <c r="P23" s="20">
        <f t="shared" si="9"/>
        <v>0</v>
      </c>
      <c r="Q23" s="21">
        <f t="shared" si="10"/>
        <v>0</v>
      </c>
      <c r="R23" s="24">
        <f t="shared" si="11"/>
        <v>0</v>
      </c>
      <c r="S23" s="19">
        <f t="shared" si="12"/>
        <v>0</v>
      </c>
      <c r="T23" s="9"/>
      <c r="AH23" s="13"/>
      <c r="AI23" s="14"/>
      <c r="AJ23" s="14"/>
    </row>
    <row r="24" spans="1:36" ht="27.75">
      <c r="A24" s="11">
        <v>19</v>
      </c>
      <c r="B24" s="2">
        <v>0</v>
      </c>
      <c r="C24" s="2">
        <v>0</v>
      </c>
      <c r="D24" s="1">
        <f t="shared" si="1"/>
        <v>0</v>
      </c>
      <c r="E24" s="3">
        <v>0</v>
      </c>
      <c r="F24" s="3">
        <v>0</v>
      </c>
      <c r="G24" s="3">
        <v>0</v>
      </c>
      <c r="H24" s="1">
        <f t="shared" si="2"/>
        <v>0</v>
      </c>
      <c r="I24" s="12">
        <f t="shared" si="3"/>
        <v>0</v>
      </c>
      <c r="J24" s="1">
        <f t="shared" si="4"/>
        <v>0</v>
      </c>
      <c r="K24" s="1">
        <f t="shared" si="5"/>
        <v>0</v>
      </c>
      <c r="L24" s="1">
        <f t="shared" si="0"/>
        <v>0</v>
      </c>
      <c r="M24" s="12">
        <f t="shared" si="6"/>
        <v>0</v>
      </c>
      <c r="N24" s="1">
        <f t="shared" si="13"/>
        <v>0</v>
      </c>
      <c r="O24" s="19">
        <f t="shared" si="8"/>
        <v>0</v>
      </c>
      <c r="P24" s="20">
        <f t="shared" si="9"/>
        <v>0</v>
      </c>
      <c r="Q24" s="21">
        <f t="shared" si="10"/>
        <v>0</v>
      </c>
      <c r="R24" s="24">
        <f t="shared" si="11"/>
        <v>0</v>
      </c>
      <c r="S24" s="19">
        <f t="shared" si="12"/>
        <v>0</v>
      </c>
      <c r="T24" s="9"/>
      <c r="AH24" s="13"/>
      <c r="AI24" s="14"/>
      <c r="AJ24" s="14"/>
    </row>
    <row r="25" spans="1:36" ht="27.75">
      <c r="A25" s="11">
        <v>20</v>
      </c>
      <c r="B25" s="2">
        <v>0</v>
      </c>
      <c r="C25" s="2">
        <v>0</v>
      </c>
      <c r="D25" s="1">
        <f t="shared" si="1"/>
        <v>0</v>
      </c>
      <c r="E25" s="3">
        <v>0</v>
      </c>
      <c r="F25" s="3">
        <v>0</v>
      </c>
      <c r="G25" s="3">
        <v>0</v>
      </c>
      <c r="H25" s="1">
        <f t="shared" si="2"/>
        <v>0</v>
      </c>
      <c r="I25" s="12">
        <f t="shared" si="3"/>
        <v>0</v>
      </c>
      <c r="J25" s="1">
        <f t="shared" si="4"/>
        <v>0</v>
      </c>
      <c r="K25" s="1">
        <f t="shared" si="5"/>
        <v>0</v>
      </c>
      <c r="L25" s="1">
        <f t="shared" si="0"/>
        <v>0</v>
      </c>
      <c r="M25" s="12">
        <f t="shared" si="6"/>
        <v>0</v>
      </c>
      <c r="N25" s="1">
        <f t="shared" si="13"/>
        <v>0</v>
      </c>
      <c r="O25" s="19">
        <f t="shared" si="8"/>
        <v>0</v>
      </c>
      <c r="P25" s="20">
        <f t="shared" si="9"/>
        <v>0</v>
      </c>
      <c r="Q25" s="21">
        <f t="shared" si="10"/>
        <v>0</v>
      </c>
      <c r="R25" s="24">
        <f t="shared" si="11"/>
        <v>0</v>
      </c>
      <c r="S25" s="19">
        <f t="shared" si="12"/>
        <v>0</v>
      </c>
      <c r="T25" s="9"/>
      <c r="AH25" s="13"/>
      <c r="AI25" s="14"/>
      <c r="AJ25" s="14"/>
    </row>
    <row r="26" spans="1:36" ht="27.75">
      <c r="A26" s="15"/>
      <c r="B26" s="16"/>
      <c r="C26" s="16"/>
      <c r="D26" s="16"/>
      <c r="E26" s="17"/>
      <c r="F26" s="17"/>
      <c r="G26" s="17"/>
      <c r="H26" s="16"/>
      <c r="I26" s="18"/>
      <c r="J26" s="16"/>
      <c r="K26" s="16"/>
      <c r="L26" s="16"/>
      <c r="M26" s="18"/>
      <c r="N26" s="16"/>
      <c r="O26" s="16"/>
      <c r="P26" s="16"/>
      <c r="Q26" s="16"/>
      <c r="R26" s="16"/>
      <c r="S26" s="16"/>
      <c r="AH26" s="13"/>
      <c r="AI26" s="14"/>
      <c r="AJ26" s="14"/>
    </row>
    <row r="27" spans="1:36" hidden="1">
      <c r="O27" s="8">
        <v>2</v>
      </c>
      <c r="P27" s="8">
        <v>0.2</v>
      </c>
      <c r="Q27" s="8">
        <f>P27/2</f>
        <v>0.1</v>
      </c>
    </row>
    <row r="28" spans="1:36" hidden="1">
      <c r="O28" s="8">
        <v>3</v>
      </c>
      <c r="P28" s="8">
        <v>0.3</v>
      </c>
      <c r="Q28" s="8">
        <f t="shared" ref="Q28:Q45" si="14">P28/2</f>
        <v>0.15</v>
      </c>
    </row>
    <row r="29" spans="1:36" hidden="1">
      <c r="O29" s="8">
        <v>4</v>
      </c>
      <c r="P29" s="8">
        <v>0.38</v>
      </c>
      <c r="Q29" s="8">
        <f t="shared" si="14"/>
        <v>0.19</v>
      </c>
    </row>
    <row r="30" spans="1:36" hidden="1">
      <c r="O30" s="8">
        <v>5</v>
      </c>
      <c r="P30" s="8">
        <v>0.438</v>
      </c>
      <c r="Q30" s="8">
        <f t="shared" si="14"/>
        <v>0.219</v>
      </c>
    </row>
    <row r="31" spans="1:36" hidden="1">
      <c r="O31" s="8">
        <v>6</v>
      </c>
      <c r="P31" s="8">
        <v>0.48599999999999999</v>
      </c>
      <c r="Q31" s="8">
        <f t="shared" si="14"/>
        <v>0.24299999999999999</v>
      </c>
    </row>
    <row r="32" spans="1:36" hidden="1">
      <c r="O32" s="8">
        <v>7</v>
      </c>
      <c r="P32" s="8">
        <v>0.52600000000000002</v>
      </c>
      <c r="Q32" s="8">
        <f t="shared" si="14"/>
        <v>0.26300000000000001</v>
      </c>
    </row>
    <row r="33" spans="2:18" hidden="1">
      <c r="O33" s="8">
        <v>8</v>
      </c>
      <c r="P33" s="8">
        <v>0.56100000000000005</v>
      </c>
      <c r="Q33" s="8">
        <f t="shared" si="14"/>
        <v>0.28050000000000003</v>
      </c>
    </row>
    <row r="34" spans="2:18" hidden="1">
      <c r="O34" s="8">
        <v>9</v>
      </c>
      <c r="P34" s="8">
        <v>0.59199999999999997</v>
      </c>
      <c r="Q34" s="8">
        <f t="shared" si="14"/>
        <v>0.29599999999999999</v>
      </c>
    </row>
    <row r="35" spans="2:18" hidden="1">
      <c r="O35" s="8">
        <v>10</v>
      </c>
      <c r="P35" s="8">
        <v>0.62</v>
      </c>
      <c r="Q35" s="8">
        <f t="shared" si="14"/>
        <v>0.31</v>
      </c>
    </row>
    <row r="36" spans="2:18" hidden="1">
      <c r="O36" s="8">
        <v>11</v>
      </c>
      <c r="P36" s="8">
        <v>0.64119999999999999</v>
      </c>
      <c r="Q36" s="8">
        <f t="shared" si="14"/>
        <v>0.3206</v>
      </c>
    </row>
    <row r="37" spans="2:18" hidden="1">
      <c r="O37" s="8">
        <v>12</v>
      </c>
      <c r="P37" s="8">
        <v>0.66239999999999999</v>
      </c>
      <c r="Q37" s="8">
        <f t="shared" si="14"/>
        <v>0.33119999999999999</v>
      </c>
    </row>
    <row r="38" spans="2:18" hidden="1">
      <c r="O38" s="8">
        <v>13</v>
      </c>
      <c r="P38" s="8">
        <v>0.68359999999999999</v>
      </c>
      <c r="Q38" s="8">
        <f t="shared" si="14"/>
        <v>0.34179999999999999</v>
      </c>
    </row>
    <row r="39" spans="2:18" hidden="1">
      <c r="O39" s="8">
        <v>14</v>
      </c>
      <c r="P39" s="8">
        <v>0.70479999999999998</v>
      </c>
      <c r="Q39" s="8">
        <f t="shared" si="14"/>
        <v>0.35239999999999999</v>
      </c>
    </row>
    <row r="40" spans="2:18" hidden="1">
      <c r="O40" s="8">
        <v>15</v>
      </c>
      <c r="P40" s="8">
        <v>0.72599999999999998</v>
      </c>
      <c r="Q40" s="8">
        <f t="shared" si="14"/>
        <v>0.36299999999999999</v>
      </c>
    </row>
    <row r="41" spans="2:18" hidden="1">
      <c r="O41" s="8">
        <v>16</v>
      </c>
      <c r="P41" s="8">
        <v>0.74080000000000001</v>
      </c>
      <c r="Q41" s="8">
        <f t="shared" si="14"/>
        <v>0.37040000000000001</v>
      </c>
    </row>
    <row r="42" spans="2:18" hidden="1">
      <c r="O42" s="8">
        <v>17</v>
      </c>
      <c r="P42" s="8">
        <v>0.75560000000000005</v>
      </c>
      <c r="Q42" s="8">
        <f t="shared" si="14"/>
        <v>0.37780000000000002</v>
      </c>
    </row>
    <row r="43" spans="2:18" hidden="1">
      <c r="O43" s="8">
        <v>18</v>
      </c>
      <c r="P43" s="8">
        <v>0.77039999999999997</v>
      </c>
      <c r="Q43" s="8">
        <f t="shared" si="14"/>
        <v>0.38519999999999999</v>
      </c>
    </row>
    <row r="44" spans="2:18" hidden="1">
      <c r="O44" s="8">
        <v>19</v>
      </c>
      <c r="P44" s="8">
        <v>0.78520000000000001</v>
      </c>
      <c r="Q44" s="8">
        <f t="shared" si="14"/>
        <v>0.3926</v>
      </c>
    </row>
    <row r="45" spans="2:18" hidden="1">
      <c r="O45" s="8">
        <v>20</v>
      </c>
      <c r="P45" s="8">
        <v>0.8</v>
      </c>
      <c r="Q45" s="8">
        <f t="shared" si="14"/>
        <v>0.4</v>
      </c>
    </row>
    <row r="48" spans="2:18" ht="33.75">
      <c r="B48" s="35" t="s">
        <v>26</v>
      </c>
      <c r="C48" s="35"/>
      <c r="D48" s="35"/>
      <c r="E48" s="35"/>
      <c r="F48" s="35"/>
      <c r="P48" s="22" t="s">
        <v>30</v>
      </c>
      <c r="R48" s="22"/>
    </row>
    <row r="49" spans="16:23" ht="33.75">
      <c r="P49" s="22"/>
      <c r="Q49" s="22"/>
      <c r="S49" s="22"/>
      <c r="T49" s="22"/>
    </row>
    <row r="50" spans="16:23" ht="33.75">
      <c r="S50" s="35"/>
      <c r="T50" s="35"/>
      <c r="U50" s="35"/>
      <c r="V50" s="35"/>
      <c r="W50" s="35"/>
    </row>
  </sheetData>
  <sheetProtection algorithmName="SHA-512" hashValue="TuUZe4kddVNt62i3XZK5X3rdSisAO0BK12psoXfX4cpjwdCTV/7NFmAwwizJCH5kDC+IPak9ogTWdn4LNq6m0w==" saltValue="wxSLbCTfUAQw9ZboKUwZEA==" spinCount="100000" sheet="1" objects="1" scenarios="1"/>
  <mergeCells count="26">
    <mergeCell ref="B48:F48"/>
    <mergeCell ref="S50:W50"/>
    <mergeCell ref="S4:S5"/>
    <mergeCell ref="A3:G3"/>
    <mergeCell ref="H3:L3"/>
    <mergeCell ref="M3:N3"/>
    <mergeCell ref="O3:S3"/>
    <mergeCell ref="H4:H5"/>
    <mergeCell ref="I4:J4"/>
    <mergeCell ref="K4:K5"/>
    <mergeCell ref="R2:S2"/>
    <mergeCell ref="O2:Q2"/>
    <mergeCell ref="A2:N2"/>
    <mergeCell ref="M4:N4"/>
    <mergeCell ref="O4:O5"/>
    <mergeCell ref="P4:P5"/>
    <mergeCell ref="Q4:Q5"/>
    <mergeCell ref="R4:R5"/>
    <mergeCell ref="L4:L5"/>
    <mergeCell ref="A4:A5"/>
    <mergeCell ref="B4:B5"/>
    <mergeCell ref="C4:C5"/>
    <mergeCell ref="D4:D5"/>
    <mergeCell ref="E4:E5"/>
    <mergeCell ref="F4:F5"/>
    <mergeCell ref="G4:G5"/>
  </mergeCells>
  <dataValidations count="1">
    <dataValidation type="whole" allowBlank="1" showInputMessage="1" showErrorMessage="1" error="!!! حداقل 2 پیمان و حداکثر 20 پیمان " sqref="R2:S2">
      <formula1>2</formula1>
      <formula2>20</formula2>
    </dataValidation>
  </dataValidations>
  <printOptions horizontalCentered="1" verticalCentered="1"/>
  <pageMargins left="0" right="0" top="0" bottom="0" header="0" footer="0"/>
  <pageSetup paperSize="8" scale="56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5255</Zabeteh>
    <dlcnt xmlns="57cc77e0-a3cd-49e6-ad4b-89ed8cc4558b">2143</dlcnt>
  </documentManagement>
</p:properties>
</file>

<file path=customXml/itemProps1.xml><?xml version="1.0" encoding="utf-8"?>
<ds:datastoreItem xmlns:ds="http://schemas.openxmlformats.org/officeDocument/2006/customXml" ds:itemID="{843C9672-531B-409B-8662-078EE883566A}"/>
</file>

<file path=customXml/itemProps2.xml><?xml version="1.0" encoding="utf-8"?>
<ds:datastoreItem xmlns:ds="http://schemas.openxmlformats.org/officeDocument/2006/customXml" ds:itemID="{20C02B48-66A6-4B79-935E-1D2EB0BC9B12}"/>
</file>

<file path=customXml/itemProps3.xml><?xml version="1.0" encoding="utf-8"?>
<ds:datastoreItem xmlns:ds="http://schemas.openxmlformats.org/officeDocument/2006/customXml" ds:itemID="{96F7BAC8-E71E-4625-83A2-84ED886F60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تعدد پیمان</vt:lpstr>
      <vt:lpstr>'تعدد پیمان'!Print_Area</vt:lpstr>
      <vt:lpstr>'تعدد پیمان'!Print_Titles</vt:lpstr>
    </vt:vector>
  </TitlesOfParts>
  <Company>rahyab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برآورد حق‌الزحمه درصورت تعدد پيمان</dc:title>
  <dc:creator>امید صالحی</dc:creator>
  <cp:lastModifiedBy>رضا سوقانی</cp:lastModifiedBy>
  <cp:lastPrinted>2019-03-11T08:27:44Z</cp:lastPrinted>
  <dcterms:created xsi:type="dcterms:W3CDTF">2017-12-31T04:43:10Z</dcterms:created>
  <dcterms:modified xsi:type="dcterms:W3CDTF">2019-07-07T05:54:48Z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311800</vt:r8>
  </property>
</Properties>
</file>