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\CMO-Moshtarak\CMO\4-tadvin zavabet\Nezarat\98\ابلاغ\"/>
    </mc:Choice>
  </mc:AlternateContent>
  <bookViews>
    <workbookView xWindow="0" yWindow="0" windowWidth="17490" windowHeight="7755" tabRatio="602"/>
  </bookViews>
  <sheets>
    <sheet name="1 خلاصه مالی صورت‌حساب" sheetId="9" r:id="rId1"/>
    <sheet name="2 خدمات ماهانه حین اجرا " sheetId="42" r:id="rId2"/>
    <sheet name="3 خدمات فنی کارگاهی" sheetId="1" r:id="rId3"/>
    <sheet name="رتبه و طبقه شغلی" sheetId="44" r:id="rId4"/>
    <sheet name="ورودی محاسبات صورت وضعیت" sheetId="46" r:id="rId5"/>
    <sheet name="4 پرداخت ماهانه و کارگاهی" sheetId="43" r:id="rId6"/>
    <sheet name="5 پرداخت پشتیبانی" sheetId="14" r:id="rId7"/>
  </sheets>
  <definedNames>
    <definedName name="_xlnm.Print_Area" localSheetId="0">'1 خلاصه مالی صورت‌حساب'!$A$1:$Z$18</definedName>
    <definedName name="_xlnm.Print_Area" localSheetId="1">'2 خدمات ماهانه حین اجرا '!$A$1:$H$44</definedName>
    <definedName name="_xlnm.Print_Area" localSheetId="2">'3 خدمات فنی کارگاهی'!$A$2:$V$19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3">'رتبه و طبقه شغلی'!$A$1:$H$8</definedName>
    <definedName name="_xlnm.Print_Area" localSheetId="4">'ورودی محاسبات صورت وضعیت'!$A$1:$O$39</definedName>
    <definedName name="_xlnm.Print_Titles" localSheetId="1">'2 خدمات ماهانه حین اجرا '!$4:$4</definedName>
    <definedName name="Z_24F4758C_67F3_4B20_97DB_84278AACF495_.wvu.PrintArea" localSheetId="1" hidden="1">'2 خدمات ماهانه حین اجرا '!$A$3:$H$44</definedName>
    <definedName name="Z_24F4758C_67F3_4B20_97DB_84278AACF495_.wvu.PrintArea" localSheetId="4" hidden="1">'ورودی محاسبات صورت وضعیت'!#REF!</definedName>
    <definedName name="Z_24F4758C_67F3_4B20_97DB_84278AACF495_.wvu.PrintTitles" localSheetId="1" hidden="1">'2 خدمات ماهانه حین اجرا '!$4:$4</definedName>
    <definedName name="Z_422A1A29_9DA7_4D46_A957_7E4AA61F5B21_.wvu.PrintArea" localSheetId="1" hidden="1">'2 خدمات ماهانه حین اجرا '!$A$3:$H$44</definedName>
    <definedName name="Z_422A1A29_9DA7_4D46_A957_7E4AA61F5B21_.wvu.PrintArea" localSheetId="4" hidden="1">'ورودی محاسبات صورت وضعیت'!#REF!</definedName>
    <definedName name="Z_422A1A29_9DA7_4D46_A957_7E4AA61F5B21_.wvu.PrintTitles" localSheetId="1" hidden="1">'2 خدمات ماهانه حین اجرا '!$4:$4</definedName>
    <definedName name="Z_FCDFC4C8_384B_4F37_B0B3_C692D44D3CB7_.wvu.PrintArea" localSheetId="1" hidden="1">'2 خدمات ماهانه حین اجرا '!$A$3:$H$44</definedName>
    <definedName name="Z_FCDFC4C8_384B_4F37_B0B3_C692D44D3CB7_.wvu.PrintArea" localSheetId="4" hidden="1">'ورودی محاسبات صورت وضعیت'!#REF!</definedName>
    <definedName name="Z_FCDFC4C8_384B_4F37_B0B3_C692D44D3CB7_.wvu.PrintTitles" localSheetId="1" hidden="1">'2 خدمات ماهانه حین اجرا '!$4:$4</definedName>
  </definedNames>
  <calcPr calcId="152511"/>
</workbook>
</file>

<file path=xl/calcChain.xml><?xml version="1.0" encoding="utf-8"?>
<calcChain xmlns="http://schemas.openxmlformats.org/spreadsheetml/2006/main">
  <c r="O39" i="46" l="1"/>
  <c r="O35" i="46"/>
  <c r="O33" i="46"/>
  <c r="O27" i="46"/>
  <c r="O25" i="46"/>
  <c r="O19" i="46"/>
  <c r="P13" i="14"/>
  <c r="O23" i="46"/>
  <c r="O21" i="46"/>
  <c r="O17" i="46"/>
  <c r="O15" i="46"/>
  <c r="O13" i="46"/>
  <c r="O11" i="46"/>
  <c r="O9" i="46"/>
  <c r="O7" i="46"/>
  <c r="O5" i="46"/>
  <c r="O3" i="46"/>
  <c r="O37" i="46" l="1"/>
  <c r="G11" i="42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3" i="42"/>
  <c r="G35" i="42"/>
  <c r="G36" i="42"/>
  <c r="G37" i="42"/>
  <c r="G39" i="42"/>
  <c r="G41" i="42"/>
  <c r="G43" i="42"/>
  <c r="G10" i="42"/>
  <c r="L18" i="9"/>
  <c r="I17" i="9"/>
  <c r="U19" i="1" l="1"/>
  <c r="U17" i="1"/>
  <c r="U13" i="1"/>
  <c r="H10" i="42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3" i="42"/>
  <c r="H35" i="42"/>
  <c r="H36" i="42"/>
  <c r="H37" i="42"/>
  <c r="H39" i="42"/>
  <c r="H41" i="42"/>
  <c r="H43" i="42"/>
  <c r="H9" i="42"/>
  <c r="P10" i="14"/>
  <c r="B12" i="43" l="1"/>
  <c r="B9" i="43"/>
  <c r="O29" i="46" l="1"/>
  <c r="O31" i="46"/>
  <c r="G2" i="44" l="1"/>
  <c r="G1" i="44"/>
  <c r="A12" i="43" l="1"/>
  <c r="A9" i="43"/>
  <c r="C9" i="43" s="1"/>
  <c r="D9" i="43" s="1"/>
  <c r="E9" i="43" s="1"/>
  <c r="F1" i="43"/>
  <c r="L2" i="14"/>
  <c r="L1" i="14"/>
  <c r="T3" i="1"/>
  <c r="T2" i="1"/>
  <c r="F2" i="43"/>
  <c r="F2" i="42"/>
  <c r="F1" i="42"/>
  <c r="C12" i="43" l="1"/>
  <c r="D12" i="43" s="1"/>
  <c r="N7" i="1"/>
  <c r="G44" i="42" l="1"/>
  <c r="F9" i="43" s="1"/>
  <c r="P8" i="14"/>
  <c r="G9" i="43" l="1"/>
  <c r="Q8" i="1"/>
  <c r="Q9" i="1"/>
  <c r="Q10" i="1"/>
  <c r="Q11" i="1"/>
  <c r="Q12" i="1"/>
  <c r="Q13" i="1"/>
  <c r="Q14" i="1"/>
  <c r="Q15" i="1"/>
  <c r="Q16" i="1"/>
  <c r="Q7" i="1"/>
  <c r="U7" i="1" s="1"/>
  <c r="N8" i="1"/>
  <c r="N9" i="1"/>
  <c r="U9" i="1" s="1"/>
  <c r="N10" i="1"/>
  <c r="N11" i="1"/>
  <c r="N12" i="1"/>
  <c r="N13" i="1"/>
  <c r="N14" i="1"/>
  <c r="N15" i="1"/>
  <c r="N16" i="1"/>
  <c r="L7" i="9" l="1"/>
  <c r="U16" i="1"/>
  <c r="U15" i="1"/>
  <c r="U11" i="1"/>
  <c r="U10" i="1"/>
  <c r="U8" i="1"/>
  <c r="U12" i="1"/>
  <c r="U14" i="1"/>
  <c r="F12" i="43" l="1"/>
  <c r="G12" i="43" s="1"/>
  <c r="L11" i="9" s="1"/>
  <c r="P12" i="14"/>
  <c r="P11" i="14"/>
  <c r="P9" i="14"/>
  <c r="P7" i="14"/>
  <c r="P6" i="14"/>
  <c r="P5" i="14"/>
  <c r="L15" i="9" l="1"/>
  <c r="L17" i="9" s="1"/>
</calcChain>
</file>

<file path=xl/sharedStrings.xml><?xml version="1.0" encoding="utf-8"?>
<sst xmlns="http://schemas.openxmlformats.org/spreadsheetml/2006/main" count="296" uniqueCount="209">
  <si>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</si>
  <si>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</si>
  <si>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</si>
  <si>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</si>
  <si>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</si>
  <si>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</si>
  <si>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</si>
  <si>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</si>
  <si>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</si>
  <si>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</si>
  <si>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</si>
  <si>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</si>
  <si>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</si>
  <si>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</si>
  <si>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</si>
  <si>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</si>
  <si>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</si>
  <si>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</si>
  <si>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</si>
  <si>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Calibri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</si>
  <si>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</si>
  <si>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</si>
  <si>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</si>
  <si>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</si>
  <si>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</si>
  <si>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</si>
  <si>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</si>
  <si>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</si>
  <si>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</si>
  <si>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</si>
  <si>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</si>
  <si>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</si>
  <si>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</si>
  <si>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</si>
  <si>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</si>
  <si>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</si>
  <si>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</si>
  <si>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مدت پیمان (T)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</si>
  <si>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</si>
  <si>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</si>
  <si>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</si>
  <si>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</si>
  <si>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</si>
  <si>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</si>
  <si>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</si>
  <si>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</si>
  <si>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</si>
  <si>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</si>
  <si>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</si>
  <si>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تهیه گزارش تطبیق تصمیمات کارفرما و مشاور با اسناد و مدارک پیمان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</si>
  <si>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</si>
  <si>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</si>
  <si>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</si>
  <si>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</si>
  <si>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</si>
  <si>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</si>
  <si>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</si>
  <si>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</si>
  <si>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</si>
  <si>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</si>
  <si>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</si>
  <si>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</si>
  <si>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</si>
  <si>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</si>
  <si>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</si>
  <si>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</si>
  <si>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</si>
  <si>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</si>
  <si>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</si>
  <si>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</si>
  <si>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</si>
  <si>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</si>
  <si>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</si>
  <si>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</si>
  <si>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</si>
  <si>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</si>
  <si>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</si>
  <si>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بررسی صحت کارهای انجام‌شده از لحاظ کمی و کیفی (صورت‌جلسات، شیت‌های آزمایشگاهی و گواهی‌های انجام کار)</t>
  </si>
  <si>
    <t>اندازه‌گیری و تحلیل تغییر شکل‌ها و کنترل رواداری‌های مجاز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</si>
  <si>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</si>
  <si>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</si>
  <si>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</si>
  <si>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</si>
  <si>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</si>
  <si>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</si>
  <si>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</si>
  <si>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</si>
  <si>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بررسی و تأیید صورت‌وضعیت‌های تعدیل</t>
  </si>
  <si>
    <t>مکاتبه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</si>
  <si>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</si>
  <si>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</si>
  <si>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</si>
  <si>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</si>
  <si>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</si>
  <si>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</si>
  <si>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</si>
  <si>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</si>
  <si>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</si>
  <si>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</si>
  <si>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</si>
  <si>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</si>
  <si>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</si>
  <si>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</si>
  <si>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</si>
  <si>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</si>
  <si>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</si>
  <si>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</si>
  <si>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</si>
  <si>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</si>
  <si>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</si>
  <si>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</si>
  <si>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</si>
  <si>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</si>
  <si>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</si>
  <si>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</si>
  <si>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</si>
  <si>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</si>
  <si>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</si>
  <si>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بختیار احمدی</t>
  </si>
  <si>
    <t>مهدی کاظمیان</t>
  </si>
  <si>
    <t>محمد یارقلی</t>
  </si>
  <si>
    <t>بهنام چدنی</t>
  </si>
  <si>
    <t>محمد ناصح مرادی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</si>
  <si>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</si>
  <si>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</si>
  <si>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</si>
  <si>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</si>
  <si>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</si>
  <si>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</si>
  <si>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</si>
  <si>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</si>
  <si>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1398/02/20</t>
  </si>
  <si>
    <t>1398/02/21</t>
  </si>
  <si>
    <t>1398/04/01</t>
  </si>
  <si>
    <t>1398/03/14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</si>
  <si>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</si>
  <si>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</si>
  <si>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</si>
  <si>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</si>
  <si>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</si>
  <si>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</si>
  <si>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</si>
  <si>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</si>
  <si>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</si>
  <si>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</si>
  <si>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</si>
  <si>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</si>
  <si>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</si>
  <si>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</si>
  <si>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</si>
  <si>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</si>
  <si>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</si>
  <si>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</si>
  <si>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</si>
  <si>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</si>
  <si>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</si>
  <si>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</si>
  <si>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</si>
  <si>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راهنمای محاسبه صورت وضعیت تایید شده پیمانکار با در نظر گرفتن مفاد بند 1-2-7-5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</si>
  <si>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</si>
  <si>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</si>
  <si>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</si>
  <si>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</si>
  <si>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</si>
  <si>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</si>
  <si>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</si>
  <si>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r>
      <t>برآورد کل حق الزحمه نظارت فنی کارگاهی در قرارداد (B</t>
    </r>
    <r>
      <rPr>
        <b/>
        <sz val="8"/>
        <color theme="1"/>
        <rFont val="B Nazanin"/>
        <charset val="178"/>
      </rPr>
      <t>b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</si>
  <si>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</si>
  <si>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</si>
  <si>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</si>
  <si>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t>مبلغ پيمان ( C ) با در نظر گرفتن مفاد بند 1-2-7-5 بخشنامه(ريال)</t>
  </si>
  <si>
    <t xml:space="preserve">دوره کارکرد : 98/10/01   تا 98/10/30 </t>
  </si>
  <si>
    <t>صورت حساب  شماره :8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</si>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</sst>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3">
    <font>
      <sz val="10"/>
      <name val="Arial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Calibri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sz val="8"/>
      <color theme="1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1" fillId="0" borderId="0"/>
  </cellStyleXfs>
  <cellXfs count="608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Border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7" fillId="0" borderId="0" xfId="0" applyFont="1" applyFill="1" applyBorder="1" applyAlignment="1">
      <alignment horizontal="center" vertical="center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0" borderId="0" xfId="4" applyBorder="1"/>
    <xf numFmtId="0" fontId="6" fillId="4" borderId="0" xfId="4" applyFill="1" applyAlignment="1">
      <alignment horizontal="center" vertical="center"/>
    </xf>
    <xf numFmtId="0" fontId="25" fillId="0" borderId="0" xfId="4" applyFont="1" applyBorder="1" applyAlignment="1">
      <alignment vertical="center"/>
    </xf>
    <xf numFmtId="0" fontId="25" fillId="0" borderId="0" xfId="4" applyFont="1" applyBorder="1"/>
    <xf numFmtId="0" fontId="30" fillId="0" borderId="0" xfId="4" applyFont="1" applyBorder="1" applyAlignment="1">
      <alignment vertical="center"/>
    </xf>
    <xf numFmtId="0" fontId="17" fillId="0" borderId="20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Border="1" applyAlignment="1">
      <alignment horizontal="right"/>
    </xf>
    <xf numFmtId="0" fontId="65" fillId="0" borderId="0" xfId="0" applyFont="1" applyFill="1" applyBorder="1" applyAlignment="1">
      <alignment horizontal="center" vertical="center" textRotation="90" wrapText="1"/>
    </xf>
    <xf numFmtId="0" fontId="65" fillId="0" borderId="0" xfId="4" applyFont="1" applyBorder="1" applyAlignment="1">
      <alignment horizontal="right" vertical="center"/>
    </xf>
    <xf numFmtId="0" fontId="60" fillId="0" borderId="0" xfId="0" applyFont="1" applyFill="1" applyBorder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8" fillId="0" borderId="3" xfId="0" applyFont="1" applyBorder="1" applyAlignment="1">
      <alignment horizontal="center" vertical="center" wrapText="1"/>
    </xf>
    <xf numFmtId="3" fontId="48" fillId="0" borderId="3" xfId="0" applyNumberFormat="1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Border="1" applyAlignment="1">
      <alignment horizontal="right" vertical="center"/>
    </xf>
    <xf numFmtId="0" fontId="5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12" fillId="0" borderId="0" xfId="3" applyBorder="1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3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8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Border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Border="1" applyAlignment="1">
      <alignment horizontal="center" vertical="center"/>
    </xf>
    <xf numFmtId="0" fontId="76" fillId="2" borderId="0" xfId="14" applyFont="1" applyFill="1" applyBorder="1" applyAlignment="1">
      <alignment horizontal="center" vertical="top" wrapText="1"/>
    </xf>
    <xf numFmtId="0" fontId="76" fillId="2" borderId="0" xfId="14" applyFont="1" applyFill="1" applyAlignment="1">
      <alignment horizontal="center" vertical="top" wrapText="1"/>
    </xf>
    <xf numFmtId="0" fontId="77" fillId="16" borderId="0" xfId="14" applyFont="1" applyFill="1" applyAlignment="1">
      <alignment vertical="center"/>
    </xf>
    <xf numFmtId="0" fontId="78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3" fontId="26" fillId="9" borderId="9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1" xfId="14" applyNumberFormat="1" applyFont="1" applyFill="1" applyBorder="1" applyAlignment="1">
      <alignment horizontal="center" vertical="center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11" borderId="9" xfId="14" applyNumberFormat="1" applyFont="1" applyFill="1" applyBorder="1" applyAlignment="1">
      <alignment horizontal="center" vertical="center"/>
    </xf>
    <xf numFmtId="3" fontId="25" fillId="11" borderId="10" xfId="14" applyNumberFormat="1" applyFont="1" applyFill="1" applyBorder="1" applyAlignment="1">
      <alignment horizontal="center" vertical="center"/>
    </xf>
    <xf numFmtId="3" fontId="26" fillId="13" borderId="9" xfId="14" applyNumberFormat="1" applyFont="1" applyFill="1" applyBorder="1" applyAlignment="1">
      <alignment horizontal="center" vertical="center"/>
    </xf>
    <xf numFmtId="3" fontId="25" fillId="13" borderId="10" xfId="14" applyNumberFormat="1" applyFont="1" applyFill="1" applyBorder="1" applyAlignment="1">
      <alignment horizontal="center" vertical="center"/>
    </xf>
    <xf numFmtId="3" fontId="26" fillId="18" borderId="9" xfId="14" applyNumberFormat="1" applyFont="1" applyFill="1" applyBorder="1" applyAlignment="1">
      <alignment horizontal="center" vertical="center"/>
    </xf>
    <xf numFmtId="3" fontId="25" fillId="18" borderId="10" xfId="14" applyNumberFormat="1" applyFont="1" applyFill="1" applyBorder="1" applyAlignment="1">
      <alignment horizontal="center" vertical="center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6" fillId="16" borderId="9" xfId="14" applyNumberFormat="1" applyFont="1" applyFill="1" applyBorder="1" applyAlignment="1">
      <alignment horizontal="center" vertical="center"/>
    </xf>
    <xf numFmtId="3" fontId="25" fillId="16" borderId="31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47" fillId="8" borderId="9" xfId="0" applyFont="1" applyFill="1" applyBorder="1" applyAlignment="1">
      <alignment horizontal="center" vertical="center" wrapText="1" readingOrder="2"/>
    </xf>
    <xf numFmtId="0" fontId="47" fillId="8" borderId="10" xfId="0" applyFont="1" applyFill="1" applyBorder="1" applyAlignment="1">
      <alignment horizontal="center" vertical="center" wrapText="1" readingOrder="2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5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80" fillId="2" borderId="0" xfId="0" applyFont="1" applyFill="1" applyBorder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3" xfId="14" applyFont="1" applyFill="1" applyBorder="1" applyAlignment="1">
      <alignment horizontal="center" vertical="center" wrapText="1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1" fillId="2" borderId="0" xfId="0" applyFont="1" applyFill="1" applyBorder="1" applyAlignment="1">
      <alignment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6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6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24" fillId="13" borderId="6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7" fontId="15" fillId="13" borderId="64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37" fontId="15" fillId="0" borderId="9" xfId="0" applyNumberFormat="1" applyFont="1" applyFill="1" applyBorder="1" applyAlignment="1">
      <alignment horizontal="center" vertical="center"/>
    </xf>
    <xf numFmtId="37" fontId="15" fillId="0" borderId="31" xfId="0" applyNumberFormat="1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37" fontId="15" fillId="2" borderId="7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4" fillId="13" borderId="5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37" fontId="15" fillId="13" borderId="7" xfId="0" applyNumberFormat="1" applyFont="1" applyFill="1" applyBorder="1" applyAlignment="1">
      <alignment horizontal="center" vertical="center" wrapText="1"/>
    </xf>
    <xf numFmtId="37" fontId="15" fillId="2" borderId="10" xfId="0" applyNumberFormat="1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3" fontId="15" fillId="0" borderId="34" xfId="0" applyNumberFormat="1" applyFont="1" applyFill="1" applyBorder="1" applyAlignment="1">
      <alignment horizontal="center" vertical="center"/>
    </xf>
    <xf numFmtId="3" fontId="15" fillId="0" borderId="65" xfId="0" applyNumberFormat="1" applyFont="1" applyFill="1" applyBorder="1" applyAlignment="1">
      <alignment horizontal="center" vertical="center"/>
    </xf>
    <xf numFmtId="0" fontId="42" fillId="5" borderId="64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10" fillId="0" borderId="42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3" fontId="17" fillId="2" borderId="5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5" xfId="0" applyNumberFormat="1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 readingOrder="2"/>
    </xf>
    <xf numFmtId="3" fontId="17" fillId="3" borderId="2" xfId="0" applyNumberFormat="1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 readingOrder="2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5" fillId="0" borderId="24" xfId="0" applyFont="1" applyFill="1" applyBorder="1" applyAlignment="1" applyProtection="1">
      <alignment horizontal="center" vertical="center" readingOrder="2"/>
      <protection locked="0"/>
    </xf>
    <xf numFmtId="0" fontId="15" fillId="0" borderId="40" xfId="0" applyFont="1" applyFill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Fill="1" applyBorder="1" applyAlignment="1" applyProtection="1">
      <alignment horizontal="center" vertical="center" readingOrder="2"/>
      <protection locked="0"/>
    </xf>
    <xf numFmtId="0" fontId="15" fillId="0" borderId="36" xfId="0" applyFont="1" applyFill="1" applyBorder="1" applyAlignment="1" applyProtection="1">
      <alignment horizontal="center" vertical="center" readingOrder="2"/>
      <protection locked="0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Fill="1" applyBorder="1" applyAlignment="1">
      <alignment horizontal="center" vertical="center"/>
    </xf>
    <xf numFmtId="0" fontId="69" fillId="0" borderId="12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69" fillId="0" borderId="4" xfId="0" applyFont="1" applyFill="1" applyBorder="1" applyAlignment="1">
      <alignment horizontal="center" vertical="center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" xfId="14" applyNumberFormat="1" applyFont="1" applyFill="1" applyBorder="1" applyAlignment="1">
      <alignment horizontal="center" vertical="center" wrapText="1"/>
    </xf>
    <xf numFmtId="3" fontId="34" fillId="16" borderId="5" xfId="14" applyNumberFormat="1" applyFont="1" applyFill="1" applyBorder="1" applyAlignment="1">
      <alignment horizontal="center" vertical="center" wrapText="1"/>
    </xf>
    <xf numFmtId="3" fontId="34" fillId="16" borderId="3" xfId="14" applyNumberFormat="1" applyFont="1" applyFill="1" applyBorder="1" applyAlignment="1">
      <alignment horizontal="center" vertical="center" wrapText="1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" xfId="14" applyNumberFormat="1" applyFont="1" applyFill="1" applyBorder="1" applyAlignment="1">
      <alignment horizontal="center" vertical="center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10" xfId="14" applyFont="1" applyFill="1" applyBorder="1" applyAlignment="1">
      <alignment horizontal="center" vertical="center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5" xfId="14" applyFont="1" applyFill="1" applyBorder="1" applyAlignment="1">
      <alignment horizontal="center" vertical="center" wrapText="1"/>
    </xf>
    <xf numFmtId="0" fontId="34" fillId="16" borderId="3" xfId="14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" xfId="14" applyFont="1" applyFill="1" applyBorder="1" applyAlignment="1">
      <alignment horizontal="center" vertical="center" wrapText="1"/>
    </xf>
    <xf numFmtId="0" fontId="34" fillId="18" borderId="5" xfId="14" applyFont="1" applyFill="1" applyBorder="1" applyAlignment="1">
      <alignment horizontal="center" vertical="center" wrapText="1"/>
    </xf>
    <xf numFmtId="0" fontId="34" fillId="18" borderId="3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" xfId="14" applyFont="1" applyFill="1" applyBorder="1" applyAlignment="1">
      <alignment horizontal="center" vertical="center" wrapText="1"/>
    </xf>
    <xf numFmtId="3" fontId="34" fillId="10" borderId="19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" xfId="14" applyNumberFormat="1" applyFont="1" applyFill="1" applyBorder="1" applyAlignment="1">
      <alignment horizontal="center" vertical="center" wrapText="1"/>
    </xf>
    <xf numFmtId="3" fontId="34" fillId="3" borderId="19" xfId="14" applyNumberFormat="1" applyFont="1" applyFill="1" applyBorder="1" applyAlignment="1">
      <alignment horizontal="center" vertical="center" wrapText="1"/>
    </xf>
    <xf numFmtId="3" fontId="34" fillId="3" borderId="62" xfId="14" applyNumberFormat="1" applyFont="1" applyFill="1" applyBorder="1" applyAlignment="1">
      <alignment horizontal="center" vertical="center" wrapText="1"/>
    </xf>
    <xf numFmtId="3" fontId="34" fillId="16" borderId="19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19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19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19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" xfId="14" applyNumberFormat="1" applyFont="1" applyFill="1" applyBorder="1" applyAlignment="1">
      <alignment horizontal="center" vertical="center" wrapText="1"/>
    </xf>
    <xf numFmtId="3" fontId="34" fillId="18" borderId="5" xfId="14" applyNumberFormat="1" applyFont="1" applyFill="1" applyBorder="1" applyAlignment="1">
      <alignment horizontal="center" vertical="center" wrapText="1"/>
    </xf>
    <xf numFmtId="3" fontId="34" fillId="18" borderId="3" xfId="14" applyNumberFormat="1" applyFont="1" applyFill="1" applyBorder="1" applyAlignment="1">
      <alignment horizontal="center" vertical="center" wrapText="1"/>
    </xf>
    <xf numFmtId="0" fontId="34" fillId="16" borderId="9" xfId="14" applyFont="1" applyFill="1" applyBorder="1" applyAlignment="1">
      <alignment horizontal="center" vertical="center"/>
    </xf>
    <xf numFmtId="0" fontId="34" fillId="16" borderId="10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10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10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10" xfId="14" applyFont="1" applyFill="1" applyBorder="1" applyAlignment="1">
      <alignment horizontal="center" vertical="center"/>
    </xf>
    <xf numFmtId="0" fontId="34" fillId="18" borderId="9" xfId="14" applyFont="1" applyFill="1" applyBorder="1" applyAlignment="1">
      <alignment horizontal="center" vertical="center"/>
    </xf>
    <xf numFmtId="0" fontId="34" fillId="18" borderId="10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10" xfId="14" applyFont="1" applyFill="1" applyBorder="1" applyAlignment="1">
      <alignment horizontal="center" vertical="center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" xfId="14" applyFont="1" applyFill="1" applyBorder="1" applyAlignment="1">
      <alignment horizontal="center" vertical="center" wrapText="1"/>
    </xf>
    <xf numFmtId="0" fontId="73" fillId="15" borderId="18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3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3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3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3" xfId="14" applyNumberFormat="1" applyFont="1" applyFill="1" applyBorder="1" applyAlignment="1">
      <alignment horizontal="center" vertical="center" wrapText="1"/>
    </xf>
    <xf numFmtId="3" fontId="34" fillId="18" borderId="27" xfId="14" applyNumberFormat="1" applyFont="1" applyFill="1" applyBorder="1" applyAlignment="1">
      <alignment horizontal="center" vertical="center" wrapText="1"/>
    </xf>
    <xf numFmtId="3" fontId="34" fillId="18" borderId="63" xfId="14" applyNumberFormat="1" applyFont="1" applyFill="1" applyBorder="1" applyAlignment="1">
      <alignment horizontal="center" vertical="center" wrapText="1"/>
    </xf>
    <xf numFmtId="3" fontId="34" fillId="3" borderId="27" xfId="14" applyNumberFormat="1" applyFont="1" applyFill="1" applyBorder="1" applyAlignment="1">
      <alignment horizontal="center" vertical="center" wrapText="1"/>
    </xf>
    <xf numFmtId="3" fontId="34" fillId="3" borderId="63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3" xfId="14" applyNumberFormat="1" applyFont="1" applyFill="1" applyBorder="1" applyAlignment="1">
      <alignment horizontal="center" vertical="center" wrapText="1"/>
    </xf>
    <xf numFmtId="3" fontId="34" fillId="18" borderId="19" xfId="14" applyNumberFormat="1" applyFont="1" applyFill="1" applyBorder="1" applyAlignment="1">
      <alignment horizontal="center" vertical="center" wrapText="1"/>
    </xf>
    <xf numFmtId="3" fontId="34" fillId="18" borderId="62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76" fillId="2" borderId="0" xfId="14" applyFont="1" applyFill="1" applyBorder="1" applyAlignment="1">
      <alignment horizontal="center" vertical="top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0" xfId="4" applyFont="1" applyBorder="1" applyAlignment="1">
      <alignment horizontal="center" vertical="center" wrapText="1"/>
    </xf>
    <xf numFmtId="0" fontId="32" fillId="0" borderId="68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0" fontId="17" fillId="3" borderId="34" xfId="0" applyFont="1" applyFill="1" applyBorder="1" applyAlignment="1">
      <alignment horizontal="center" vertical="center" wrapText="1" readingOrder="2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0" fontId="82" fillId="2" borderId="0" xfId="0" applyFont="1" applyFill="1" applyBorder="1" applyAlignment="1">
      <alignment vertical="center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412828</xdr:colOff>
      <xdr:row>18</xdr:row>
      <xdr:rowOff>83679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</xdr:row>
      <xdr:rowOff>0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39</xdr:row>
      <xdr:rowOff>17319</xdr:rowOff>
    </xdr:from>
    <xdr:to>
      <xdr:col>2</xdr:col>
      <xdr:colOff>1437408</xdr:colOff>
      <xdr:row>39</xdr:row>
      <xdr:rowOff>917864</xdr:rowOff>
    </xdr:to>
    <xdr:sp macro="" textlink="">
      <xdr:nvSpPr>
        <xdr:cNvPr id="3" name="Up Arrow 2"/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39</xdr:row>
      <xdr:rowOff>1</xdr:rowOff>
    </xdr:from>
    <xdr:to>
      <xdr:col>4</xdr:col>
      <xdr:colOff>1333499</xdr:colOff>
      <xdr:row>39</xdr:row>
      <xdr:rowOff>900546</xdr:rowOff>
    </xdr:to>
    <xdr:sp macro="" textlink="">
      <xdr:nvSpPr>
        <xdr:cNvPr id="4" name="Up Arrow 3"/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39</xdr:row>
      <xdr:rowOff>17319</xdr:rowOff>
    </xdr:from>
    <xdr:to>
      <xdr:col>3</xdr:col>
      <xdr:colOff>1402771</xdr:colOff>
      <xdr:row>39</xdr:row>
      <xdr:rowOff>917864</xdr:rowOff>
    </xdr:to>
    <xdr:sp macro="" textlink="">
      <xdr:nvSpPr>
        <xdr:cNvPr id="5" name="Up Arrow 4"/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952499</xdr:colOff>
      <xdr:row>39</xdr:row>
      <xdr:rowOff>1</xdr:rowOff>
    </xdr:from>
    <xdr:to>
      <xdr:col>10</xdr:col>
      <xdr:colOff>138544</xdr:colOff>
      <xdr:row>39</xdr:row>
      <xdr:rowOff>952500</xdr:rowOff>
    </xdr:to>
    <xdr:sp macro="" textlink="">
      <xdr:nvSpPr>
        <xdr:cNvPr id="6" name="Up Arrow 5"/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14</xdr:col>
      <xdr:colOff>363680</xdr:colOff>
      <xdr:row>39</xdr:row>
      <xdr:rowOff>1</xdr:rowOff>
    </xdr:from>
    <xdr:to>
      <xdr:col>14</xdr:col>
      <xdr:colOff>1662543</xdr:colOff>
      <xdr:row>39</xdr:row>
      <xdr:rowOff>952500</xdr:rowOff>
    </xdr:to>
    <xdr:sp macro="" textlink="">
      <xdr:nvSpPr>
        <xdr:cNvPr id="8" name="Up Arrow 7"/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3</xdr:col>
      <xdr:colOff>590213</xdr:colOff>
      <xdr:row>10</xdr:row>
      <xdr:rowOff>636133</xdr:rowOff>
    </xdr:from>
    <xdr:ext cx="3095625" cy="1666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 flipH="1">
              <a:off x="10034112947" y="5629954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𝟎𝟕𝟖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 flipH="1">
              <a:off x="10034112947" y="5629954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〖𝟖𝑭〗^(𝟎.𝟔𝟒)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×𝒌×𝟏.𝟎𝟕𝟖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3"/>
  <sheetViews>
    <sheetView rightToLeft="1" tabSelected="1" view="pageBreakPreview" zoomScale="40" zoomScaleNormal="55" zoomScaleSheetLayoutView="40" workbookViewId="0">
      <selection activeCell="X2" sqref="X2:Z2"/>
    </sheetView>
  </sheetViews>
  <sheetFormatPr defaultColWidth="9.140625" defaultRowHeight="29.25" customHeight="1"/>
  <cols>
    <col min="1" max="1" width="20.28515625" style="16" customWidth="1"/>
    <col min="2" max="2" width="19.28515625" style="16" customWidth="1"/>
    <col min="3" max="3" width="16" style="16" customWidth="1"/>
    <col min="4" max="4" width="24.42578125" style="1" customWidth="1"/>
    <col min="5" max="5" width="25.140625" style="1" customWidth="1"/>
    <col min="6" max="6" width="23" style="1" customWidth="1"/>
    <col min="7" max="7" width="24.140625" style="1" customWidth="1"/>
    <col min="8" max="8" width="36.5703125" style="1" customWidth="1"/>
    <col min="9" max="9" width="36.140625" style="1" customWidth="1"/>
    <col min="10" max="10" width="16" style="2" customWidth="1"/>
    <col min="11" max="11" width="36" style="1" customWidth="1"/>
    <col min="12" max="12" width="10.140625" style="1" customWidth="1"/>
    <col min="13" max="13" width="10.42578125" style="1" customWidth="1"/>
    <col min="14" max="14" width="9.28515625" style="1" customWidth="1"/>
    <col min="15" max="15" width="9.5703125" style="1" customWidth="1"/>
    <col min="16" max="16" width="9.28515625" style="1" customWidth="1"/>
    <col min="17" max="17" width="6.7109375" style="1" customWidth="1"/>
    <col min="18" max="19" width="9.85546875" style="1" customWidth="1"/>
    <col min="20" max="20" width="6.42578125" style="1" customWidth="1"/>
    <col min="21" max="21" width="5.85546875" style="1" customWidth="1"/>
    <col min="22" max="22" width="13" style="1" customWidth="1"/>
    <col min="23" max="23" width="9.42578125" style="1" customWidth="1"/>
    <col min="24" max="24" width="13.140625" style="1" customWidth="1"/>
    <col min="25" max="25" width="10.7109375" style="1" customWidth="1"/>
    <col min="26" max="26" width="38.85546875" style="1" customWidth="1"/>
    <col min="27" max="27" width="11.85546875" style="1" customWidth="1"/>
    <col min="28" max="28" width="12.42578125" style="1" customWidth="1"/>
    <col min="29" max="29" width="26.5703125" style="1" customWidth="1"/>
    <col min="30" max="30" width="15.28515625" style="1" customWidth="1"/>
    <col min="31" max="31" width="24.140625" style="1" customWidth="1"/>
    <col min="32" max="32" width="16.42578125" style="1" customWidth="1"/>
    <col min="33" max="33" width="35.140625" style="1" customWidth="1"/>
    <col min="34" max="34" width="39.5703125" customWidth="1"/>
    <col min="35" max="16384" width="9.140625" style="1"/>
  </cols>
  <sheetData>
    <row r="1" spans="1:34" ht="99.95" customHeight="1" thickBot="1">
      <c r="A1" s="308" t="s">
        <v>112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10"/>
      <c r="AA1" s="52"/>
      <c r="AB1" s="47"/>
      <c r="AC1" s="47"/>
      <c r="AD1" s="47"/>
      <c r="AE1" s="47"/>
      <c r="AF1" s="3"/>
      <c r="AG1" s="4"/>
    </row>
    <row r="2" spans="1:34" ht="57" customHeight="1" thickBot="1">
      <c r="A2" s="221" t="s">
        <v>172</v>
      </c>
      <c r="B2" s="222"/>
      <c r="C2" s="222"/>
      <c r="D2" s="223"/>
      <c r="E2" s="224" t="s">
        <v>171</v>
      </c>
      <c r="F2" s="225"/>
      <c r="G2" s="226"/>
      <c r="H2" s="227" t="s">
        <v>23</v>
      </c>
      <c r="I2" s="228"/>
      <c r="J2" s="227" t="s">
        <v>25</v>
      </c>
      <c r="K2" s="228"/>
      <c r="L2" s="227" t="s">
        <v>24</v>
      </c>
      <c r="M2" s="238"/>
      <c r="N2" s="238"/>
      <c r="O2" s="238"/>
      <c r="P2" s="238"/>
      <c r="Q2" s="228"/>
      <c r="R2" s="283" t="s">
        <v>102</v>
      </c>
      <c r="S2" s="284"/>
      <c r="T2" s="284"/>
      <c r="U2" s="284"/>
      <c r="V2" s="284"/>
      <c r="W2" s="285"/>
      <c r="X2" s="280" t="s">
        <v>199</v>
      </c>
      <c r="Y2" s="281"/>
      <c r="Z2" s="282"/>
      <c r="AA2" s="3"/>
      <c r="AB2" s="3"/>
      <c r="AC2" s="3"/>
      <c r="AD2" s="3"/>
      <c r="AE2" s="3"/>
      <c r="AF2" s="3"/>
      <c r="AG2" s="3"/>
    </row>
    <row r="3" spans="1:34" ht="39.75" customHeight="1" thickBot="1">
      <c r="A3" s="87"/>
      <c r="B3" s="87"/>
      <c r="C3" s="87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  <c r="Y3" s="90"/>
      <c r="Z3" s="90"/>
      <c r="AA3" s="3"/>
      <c r="AB3" s="3"/>
      <c r="AC3" s="3"/>
      <c r="AD3" s="3"/>
      <c r="AE3" s="3"/>
      <c r="AF3" s="3"/>
      <c r="AG3" s="3"/>
    </row>
    <row r="4" spans="1:34" ht="81.75" thickBot="1">
      <c r="A4" s="46" t="s">
        <v>27</v>
      </c>
      <c r="B4" s="326" t="s">
        <v>28</v>
      </c>
      <c r="C4" s="314"/>
      <c r="D4" s="314"/>
      <c r="E4" s="314"/>
      <c r="F4" s="314"/>
      <c r="G4" s="327"/>
      <c r="H4" s="25" t="s">
        <v>96</v>
      </c>
      <c r="I4" s="26" t="s">
        <v>115</v>
      </c>
      <c r="J4" s="314" t="s">
        <v>26</v>
      </c>
      <c r="K4" s="315"/>
      <c r="L4" s="316" t="s">
        <v>97</v>
      </c>
      <c r="M4" s="317"/>
      <c r="N4" s="317"/>
      <c r="O4" s="317"/>
      <c r="P4" s="317"/>
      <c r="Q4" s="315"/>
      <c r="R4" s="296" t="s">
        <v>98</v>
      </c>
      <c r="S4" s="297"/>
      <c r="T4" s="297"/>
      <c r="U4" s="297"/>
      <c r="V4" s="297"/>
      <c r="W4" s="297"/>
      <c r="X4" s="297"/>
      <c r="Y4" s="297"/>
      <c r="Z4" s="298"/>
    </row>
    <row r="5" spans="1:34" ht="80.099999999999994" customHeight="1">
      <c r="A5" s="318">
        <v>2</v>
      </c>
      <c r="B5" s="346" t="s">
        <v>32</v>
      </c>
      <c r="C5" s="347"/>
      <c r="D5" s="347"/>
      <c r="E5" s="347"/>
      <c r="F5" s="347"/>
      <c r="G5" s="348"/>
      <c r="H5" s="320">
        <v>856922400</v>
      </c>
      <c r="I5" s="340">
        <v>785855420</v>
      </c>
      <c r="J5" s="336" t="s">
        <v>95</v>
      </c>
      <c r="K5" s="240"/>
      <c r="L5" s="273">
        <v>0</v>
      </c>
      <c r="M5" s="274"/>
      <c r="N5" s="274"/>
      <c r="O5" s="274"/>
      <c r="P5" s="274"/>
      <c r="Q5" s="275"/>
      <c r="R5" s="299" t="s">
        <v>38</v>
      </c>
      <c r="S5" s="299"/>
      <c r="T5" s="299"/>
      <c r="U5" s="299"/>
      <c r="V5" s="299"/>
      <c r="W5" s="299"/>
      <c r="X5" s="299"/>
      <c r="Y5" s="299"/>
      <c r="Z5" s="300"/>
    </row>
    <row r="6" spans="1:34" ht="80.099999999999994" customHeight="1" thickBot="1">
      <c r="A6" s="319"/>
      <c r="B6" s="349"/>
      <c r="C6" s="350"/>
      <c r="D6" s="350"/>
      <c r="E6" s="350"/>
      <c r="F6" s="350"/>
      <c r="G6" s="351"/>
      <c r="H6" s="321">
        <v>856922400</v>
      </c>
      <c r="I6" s="341"/>
      <c r="J6" s="337" t="s">
        <v>62</v>
      </c>
      <c r="K6" s="262"/>
      <c r="L6" s="258">
        <v>0</v>
      </c>
      <c r="M6" s="259"/>
      <c r="N6" s="259"/>
      <c r="O6" s="259"/>
      <c r="P6" s="259"/>
      <c r="Q6" s="260"/>
      <c r="R6" s="301" t="s">
        <v>38</v>
      </c>
      <c r="S6" s="301"/>
      <c r="T6" s="301"/>
      <c r="U6" s="301"/>
      <c r="V6" s="301"/>
      <c r="W6" s="301"/>
      <c r="X6" s="301"/>
      <c r="Y6" s="301"/>
      <c r="Z6" s="302"/>
    </row>
    <row r="7" spans="1:34" s="9" customFormat="1" ht="80.099999999999994" customHeight="1">
      <c r="A7" s="311">
        <v>3</v>
      </c>
      <c r="B7" s="354" t="s">
        <v>29</v>
      </c>
      <c r="C7" s="328" t="s">
        <v>34</v>
      </c>
      <c r="D7" s="328"/>
      <c r="E7" s="328"/>
      <c r="F7" s="328"/>
      <c r="G7" s="329"/>
      <c r="H7" s="322">
        <v>4984321050</v>
      </c>
      <c r="I7" s="342">
        <v>3987456840</v>
      </c>
      <c r="J7" s="324" t="s">
        <v>95</v>
      </c>
      <c r="K7" s="325"/>
      <c r="L7" s="255">
        <f>'4 پرداخت ماهانه و کارگاهی'!G9</f>
        <v>229619917.38519999</v>
      </c>
      <c r="M7" s="256"/>
      <c r="N7" s="256"/>
      <c r="O7" s="256"/>
      <c r="P7" s="256"/>
      <c r="Q7" s="257"/>
      <c r="R7" s="303" t="s">
        <v>184</v>
      </c>
      <c r="S7" s="304"/>
      <c r="T7" s="304"/>
      <c r="U7" s="304"/>
      <c r="V7" s="304"/>
      <c r="W7" s="304"/>
      <c r="X7" s="304"/>
      <c r="Y7" s="304"/>
      <c r="Z7" s="305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>
      <c r="A8" s="312"/>
      <c r="B8" s="355"/>
      <c r="C8" s="330"/>
      <c r="D8" s="330"/>
      <c r="E8" s="330"/>
      <c r="F8" s="330"/>
      <c r="G8" s="331"/>
      <c r="H8" s="323">
        <v>3987456840</v>
      </c>
      <c r="I8" s="343"/>
      <c r="J8" s="241" t="s">
        <v>62</v>
      </c>
      <c r="K8" s="242"/>
      <c r="L8" s="232"/>
      <c r="M8" s="233"/>
      <c r="N8" s="233"/>
      <c r="O8" s="233"/>
      <c r="P8" s="233"/>
      <c r="Q8" s="234"/>
      <c r="R8" s="306"/>
      <c r="S8" s="306"/>
      <c r="T8" s="306"/>
      <c r="U8" s="306"/>
      <c r="V8" s="306"/>
      <c r="W8" s="306"/>
      <c r="X8" s="306"/>
      <c r="Y8" s="306"/>
      <c r="Z8" s="307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>
      <c r="A9" s="312"/>
      <c r="B9" s="355"/>
      <c r="C9" s="332" t="s">
        <v>35</v>
      </c>
      <c r="D9" s="332"/>
      <c r="E9" s="332"/>
      <c r="F9" s="332"/>
      <c r="G9" s="333"/>
      <c r="H9" s="352">
        <v>846607000</v>
      </c>
      <c r="I9" s="344">
        <v>539361408</v>
      </c>
      <c r="J9" s="243" t="s">
        <v>95</v>
      </c>
      <c r="K9" s="244"/>
      <c r="L9" s="235">
        <v>0</v>
      </c>
      <c r="M9" s="236"/>
      <c r="N9" s="236"/>
      <c r="O9" s="236"/>
      <c r="P9" s="236"/>
      <c r="Q9" s="237"/>
      <c r="R9" s="288" t="s">
        <v>38</v>
      </c>
      <c r="S9" s="288"/>
      <c r="T9" s="288"/>
      <c r="U9" s="288"/>
      <c r="V9" s="288"/>
      <c r="W9" s="288"/>
      <c r="X9" s="288"/>
      <c r="Y9" s="288"/>
      <c r="Z9" s="289"/>
      <c r="AH9" s="7"/>
    </row>
    <row r="10" spans="1:34" ht="80.099999999999994" customHeight="1">
      <c r="A10" s="312"/>
      <c r="B10" s="355"/>
      <c r="C10" s="332"/>
      <c r="D10" s="332"/>
      <c r="E10" s="332"/>
      <c r="F10" s="332"/>
      <c r="G10" s="333"/>
      <c r="H10" s="352">
        <v>677285600</v>
      </c>
      <c r="I10" s="345"/>
      <c r="J10" s="243" t="s">
        <v>62</v>
      </c>
      <c r="K10" s="244"/>
      <c r="L10" s="235">
        <v>0</v>
      </c>
      <c r="M10" s="236"/>
      <c r="N10" s="236"/>
      <c r="O10" s="236"/>
      <c r="P10" s="236"/>
      <c r="Q10" s="237"/>
      <c r="R10" s="288" t="s">
        <v>38</v>
      </c>
      <c r="S10" s="288"/>
      <c r="T10" s="288"/>
      <c r="U10" s="288"/>
      <c r="V10" s="288"/>
      <c r="W10" s="288"/>
      <c r="X10" s="288"/>
      <c r="Y10" s="288"/>
      <c r="Z10" s="289"/>
      <c r="AH10" s="7"/>
    </row>
    <row r="11" spans="1:34" ht="80.099999999999994" customHeight="1">
      <c r="A11" s="312"/>
      <c r="B11" s="355"/>
      <c r="C11" s="330" t="s">
        <v>33</v>
      </c>
      <c r="D11" s="330"/>
      <c r="E11" s="330"/>
      <c r="F11" s="330"/>
      <c r="G11" s="331"/>
      <c r="H11" s="323">
        <v>14346307530</v>
      </c>
      <c r="I11" s="357">
        <v>11477046019.856539</v>
      </c>
      <c r="J11" s="241" t="s">
        <v>95</v>
      </c>
      <c r="K11" s="242"/>
      <c r="L11" s="232">
        <f>'4 پرداخت ماهانه و کارگاهی'!G12</f>
        <v>806851731.62551725</v>
      </c>
      <c r="M11" s="233"/>
      <c r="N11" s="233"/>
      <c r="O11" s="233"/>
      <c r="P11" s="233"/>
      <c r="Q11" s="234"/>
      <c r="R11" s="290" t="s">
        <v>185</v>
      </c>
      <c r="S11" s="290"/>
      <c r="T11" s="290"/>
      <c r="U11" s="290"/>
      <c r="V11" s="290"/>
      <c r="W11" s="290"/>
      <c r="X11" s="290"/>
      <c r="Y11" s="290"/>
      <c r="Z11" s="291"/>
      <c r="AH11" s="7"/>
    </row>
    <row r="12" spans="1:34" ht="80.099999999999994" customHeight="1" thickBot="1">
      <c r="A12" s="313"/>
      <c r="B12" s="356"/>
      <c r="C12" s="334"/>
      <c r="D12" s="334"/>
      <c r="E12" s="334"/>
      <c r="F12" s="334"/>
      <c r="G12" s="335"/>
      <c r="H12" s="353">
        <v>12032386956.301212</v>
      </c>
      <c r="I12" s="358"/>
      <c r="J12" s="338" t="s">
        <v>62</v>
      </c>
      <c r="K12" s="339"/>
      <c r="L12" s="229"/>
      <c r="M12" s="230"/>
      <c r="N12" s="230"/>
      <c r="O12" s="230"/>
      <c r="P12" s="230"/>
      <c r="Q12" s="231"/>
      <c r="R12" s="292"/>
      <c r="S12" s="292"/>
      <c r="T12" s="292"/>
      <c r="U12" s="292"/>
      <c r="V12" s="292"/>
      <c r="W12" s="292"/>
      <c r="X12" s="292"/>
      <c r="Y12" s="292"/>
      <c r="Z12" s="293"/>
    </row>
    <row r="13" spans="1:34" ht="80.099999999999994" customHeight="1">
      <c r="A13" s="263">
        <v>4</v>
      </c>
      <c r="B13" s="265" t="s">
        <v>30</v>
      </c>
      <c r="C13" s="266"/>
      <c r="D13" s="266"/>
      <c r="E13" s="266"/>
      <c r="F13" s="266"/>
      <c r="G13" s="267"/>
      <c r="H13" s="276">
        <v>454840100</v>
      </c>
      <c r="I13" s="271">
        <v>0</v>
      </c>
      <c r="J13" s="239" t="s">
        <v>95</v>
      </c>
      <c r="K13" s="240"/>
      <c r="L13" s="273">
        <v>0</v>
      </c>
      <c r="M13" s="274"/>
      <c r="N13" s="274"/>
      <c r="O13" s="274"/>
      <c r="P13" s="274"/>
      <c r="Q13" s="275"/>
      <c r="R13" s="294" t="s">
        <v>38</v>
      </c>
      <c r="S13" s="294"/>
      <c r="T13" s="294"/>
      <c r="U13" s="294"/>
      <c r="V13" s="294"/>
      <c r="W13" s="294"/>
      <c r="X13" s="294"/>
      <c r="Y13" s="294"/>
      <c r="Z13" s="295"/>
    </row>
    <row r="14" spans="1:34" ht="80.099999999999994" customHeight="1" thickBot="1">
      <c r="A14" s="264"/>
      <c r="B14" s="268"/>
      <c r="C14" s="269"/>
      <c r="D14" s="269"/>
      <c r="E14" s="269"/>
      <c r="F14" s="269"/>
      <c r="G14" s="270"/>
      <c r="H14" s="277">
        <v>454840100</v>
      </c>
      <c r="I14" s="272"/>
      <c r="J14" s="261" t="s">
        <v>62</v>
      </c>
      <c r="K14" s="262"/>
      <c r="L14" s="258">
        <v>0</v>
      </c>
      <c r="M14" s="259"/>
      <c r="N14" s="259"/>
      <c r="O14" s="259"/>
      <c r="P14" s="259"/>
      <c r="Q14" s="260"/>
      <c r="R14" s="286" t="s">
        <v>38</v>
      </c>
      <c r="S14" s="286"/>
      <c r="T14" s="286"/>
      <c r="U14" s="286"/>
      <c r="V14" s="286"/>
      <c r="W14" s="286"/>
      <c r="X14" s="286"/>
      <c r="Y14" s="286"/>
      <c r="Z14" s="287"/>
    </row>
    <row r="15" spans="1:34" ht="80.099999999999994" customHeight="1">
      <c r="A15" s="363">
        <v>5</v>
      </c>
      <c r="B15" s="365" t="s">
        <v>31</v>
      </c>
      <c r="C15" s="366"/>
      <c r="D15" s="366"/>
      <c r="E15" s="366"/>
      <c r="F15" s="366"/>
      <c r="G15" s="367"/>
      <c r="H15" s="278">
        <v>70000000</v>
      </c>
      <c r="I15" s="379">
        <v>70000000</v>
      </c>
      <c r="J15" s="324" t="s">
        <v>95</v>
      </c>
      <c r="K15" s="325"/>
      <c r="L15" s="255">
        <f>'5 پرداخت پشتیبانی'!Q13</f>
        <v>0</v>
      </c>
      <c r="M15" s="256"/>
      <c r="N15" s="256"/>
      <c r="O15" s="256"/>
      <c r="P15" s="256"/>
      <c r="Q15" s="257"/>
      <c r="R15" s="304" t="s">
        <v>38</v>
      </c>
      <c r="S15" s="304"/>
      <c r="T15" s="304"/>
      <c r="U15" s="304"/>
      <c r="V15" s="304"/>
      <c r="W15" s="304"/>
      <c r="X15" s="304"/>
      <c r="Y15" s="304"/>
      <c r="Z15" s="305"/>
    </row>
    <row r="16" spans="1:34" ht="80.099999999999994" customHeight="1" thickBot="1">
      <c r="A16" s="364"/>
      <c r="B16" s="368"/>
      <c r="C16" s="369"/>
      <c r="D16" s="369"/>
      <c r="E16" s="369"/>
      <c r="F16" s="369"/>
      <c r="G16" s="370"/>
      <c r="H16" s="279">
        <v>70000000</v>
      </c>
      <c r="I16" s="380"/>
      <c r="J16" s="371" t="s">
        <v>62</v>
      </c>
      <c r="K16" s="371"/>
      <c r="L16" s="372">
        <v>0</v>
      </c>
      <c r="M16" s="372"/>
      <c r="N16" s="372"/>
      <c r="O16" s="372"/>
      <c r="P16" s="372"/>
      <c r="Q16" s="372"/>
      <c r="R16" s="373" t="s">
        <v>38</v>
      </c>
      <c r="S16" s="373"/>
      <c r="T16" s="373"/>
      <c r="U16" s="373"/>
      <c r="V16" s="373"/>
      <c r="W16" s="373"/>
      <c r="X16" s="373"/>
      <c r="Y16" s="373"/>
      <c r="Z16" s="374"/>
    </row>
    <row r="17" spans="1:26" ht="80.099999999999994" customHeight="1">
      <c r="A17" s="245" t="s">
        <v>101</v>
      </c>
      <c r="B17" s="246"/>
      <c r="C17" s="246"/>
      <c r="D17" s="246"/>
      <c r="E17" s="246"/>
      <c r="F17" s="246"/>
      <c r="G17" s="247"/>
      <c r="H17" s="251">
        <v>21558998080</v>
      </c>
      <c r="I17" s="253">
        <f>I5+I7+I9+I11+I13+I15</f>
        <v>16859719687.856539</v>
      </c>
      <c r="J17" s="377" t="s">
        <v>95</v>
      </c>
      <c r="K17" s="377"/>
      <c r="L17" s="376">
        <f>L5+L7+L9+L11+L13+L15</f>
        <v>1036471649.0107173</v>
      </c>
      <c r="M17" s="376"/>
      <c r="N17" s="376"/>
      <c r="O17" s="376"/>
      <c r="P17" s="376"/>
      <c r="Q17" s="376"/>
      <c r="R17" s="359" t="s">
        <v>189</v>
      </c>
      <c r="S17" s="359"/>
      <c r="T17" s="359"/>
      <c r="U17" s="359"/>
      <c r="V17" s="359"/>
      <c r="W17" s="359"/>
      <c r="X17" s="359"/>
      <c r="Y17" s="359"/>
      <c r="Z17" s="360"/>
    </row>
    <row r="18" spans="1:26" ht="80.099999999999994" customHeight="1" thickBot="1">
      <c r="A18" s="248"/>
      <c r="B18" s="249"/>
      <c r="C18" s="249"/>
      <c r="D18" s="249"/>
      <c r="E18" s="249"/>
      <c r="F18" s="249"/>
      <c r="G18" s="250"/>
      <c r="H18" s="252"/>
      <c r="I18" s="254"/>
      <c r="J18" s="378" t="s">
        <v>62</v>
      </c>
      <c r="K18" s="378"/>
      <c r="L18" s="375">
        <f>L6+L8+L10+L12+L14+L16</f>
        <v>0</v>
      </c>
      <c r="M18" s="375"/>
      <c r="N18" s="375"/>
      <c r="O18" s="375"/>
      <c r="P18" s="375"/>
      <c r="Q18" s="375"/>
      <c r="R18" s="361" t="s">
        <v>38</v>
      </c>
      <c r="S18" s="361"/>
      <c r="T18" s="361"/>
      <c r="U18" s="361"/>
      <c r="V18" s="361"/>
      <c r="W18" s="361"/>
      <c r="X18" s="361"/>
      <c r="Y18" s="361"/>
      <c r="Z18" s="362"/>
    </row>
    <row r="19" spans="1:26" ht="60" customHeight="1">
      <c r="A19" s="52" t="s">
        <v>114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60" customHeight="1"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60" customHeight="1"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60" customHeight="1"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60" customHeight="1"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60" customHeight="1"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60" customHeight="1"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30" customHeight="1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60" customHeight="1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60" customHeight="1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60" customHeight="1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60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60" customHeight="1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60" customHeight="1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4:26" ht="60" customHeight="1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</sheetData>
  <mergeCells count="80">
    <mergeCell ref="R17:Z17"/>
    <mergeCell ref="R18:Z18"/>
    <mergeCell ref="A15:A16"/>
    <mergeCell ref="B15:G16"/>
    <mergeCell ref="J15:K15"/>
    <mergeCell ref="J16:K16"/>
    <mergeCell ref="L16:Q16"/>
    <mergeCell ref="R15:Z15"/>
    <mergeCell ref="R16:Z16"/>
    <mergeCell ref="L18:Q18"/>
    <mergeCell ref="L17:Q17"/>
    <mergeCell ref="J17:K17"/>
    <mergeCell ref="J18:K18"/>
    <mergeCell ref="I15:I16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7:G18"/>
    <mergeCell ref="H17:H18"/>
    <mergeCell ref="I17:I18"/>
    <mergeCell ref="L15:Q15"/>
    <mergeCell ref="L14:Q14"/>
    <mergeCell ref="J14:K14"/>
    <mergeCell ref="A13:A14"/>
    <mergeCell ref="B13:G14"/>
    <mergeCell ref="I13:I14"/>
    <mergeCell ref="L13:Q13"/>
    <mergeCell ref="H13:H14"/>
    <mergeCell ref="H15:H16"/>
    <mergeCell ref="J13:K13"/>
    <mergeCell ref="J11:K11"/>
    <mergeCell ref="J10:K10"/>
    <mergeCell ref="J8:K8"/>
    <mergeCell ref="H2:I2"/>
    <mergeCell ref="J5:K5"/>
    <mergeCell ref="J6:K6"/>
    <mergeCell ref="J12:K12"/>
    <mergeCell ref="I5:I6"/>
    <mergeCell ref="I7:I8"/>
    <mergeCell ref="I9:I10"/>
    <mergeCell ref="H9:H10"/>
    <mergeCell ref="H11:H12"/>
    <mergeCell ref="I11:I12"/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4"/>
  <sheetViews>
    <sheetView rightToLeft="1" view="pageBreakPreview" zoomScale="80" zoomScaleNormal="100" zoomScaleSheetLayoutView="80" workbookViewId="0">
      <selection activeCell="D9" sqref="D9"/>
    </sheetView>
  </sheetViews>
  <sheetFormatPr defaultColWidth="9.140625" defaultRowHeight="18"/>
  <cols>
    <col min="1" max="1" width="13.7109375" style="39" customWidth="1"/>
    <col min="2" max="2" width="65.85546875" style="39" customWidth="1"/>
    <col min="3" max="3" width="22.7109375" style="39" customWidth="1"/>
    <col min="4" max="4" width="16.5703125" style="39" customWidth="1"/>
    <col min="5" max="7" width="12.7109375" style="39" customWidth="1"/>
    <col min="8" max="8" width="14.5703125" style="45" customWidth="1"/>
    <col min="9" max="14" width="9.140625" style="32"/>
    <col min="15" max="15" width="10.42578125" style="32" hidden="1" customWidth="1"/>
    <col min="16" max="16384" width="9.140625" style="32"/>
  </cols>
  <sheetData>
    <row r="1" spans="1:15" ht="30" customHeight="1">
      <c r="A1" s="390" t="s">
        <v>173</v>
      </c>
      <c r="B1" s="391"/>
      <c r="C1" s="391"/>
      <c r="D1" s="391"/>
      <c r="E1" s="391"/>
      <c r="F1" s="388" t="str">
        <f>'1 خلاصه مالی صورت‌حساب'!E2</f>
        <v xml:space="preserve">دوره کارکرد : 98/10/01   تا 98/10/30 </v>
      </c>
      <c r="G1" s="388"/>
      <c r="H1" s="389"/>
      <c r="O1" s="32" t="s">
        <v>182</v>
      </c>
    </row>
    <row r="2" spans="1:15" ht="27" customHeight="1">
      <c r="A2" s="392"/>
      <c r="B2" s="393"/>
      <c r="C2" s="393"/>
      <c r="D2" s="393"/>
      <c r="E2" s="393"/>
      <c r="F2" s="386" t="str">
        <f>'1 خلاصه مالی صورت‌حساب'!A2</f>
        <v>صورت حساب  شماره :8</v>
      </c>
      <c r="G2" s="386"/>
      <c r="H2" s="387"/>
      <c r="O2" s="32" t="s">
        <v>183</v>
      </c>
    </row>
    <row r="3" spans="1:15" s="33" customFormat="1" ht="27" customHeight="1" thickBot="1">
      <c r="A3" s="394"/>
      <c r="B3" s="395"/>
      <c r="C3" s="395"/>
      <c r="D3" s="395"/>
      <c r="E3" s="395"/>
      <c r="F3" s="396" t="s">
        <v>198</v>
      </c>
      <c r="G3" s="396"/>
      <c r="H3" s="397"/>
    </row>
    <row r="4" spans="1:15" s="34" customFormat="1" ht="34.5" customHeight="1">
      <c r="A4" s="381" t="s">
        <v>63</v>
      </c>
      <c r="B4" s="382"/>
      <c r="C4" s="382"/>
      <c r="D4" s="382"/>
      <c r="E4" s="382"/>
      <c r="F4" s="382"/>
      <c r="G4" s="382"/>
      <c r="H4" s="383"/>
      <c r="I4" s="48" t="s">
        <v>113</v>
      </c>
    </row>
    <row r="5" spans="1:15" s="35" customFormat="1" ht="30" customHeight="1">
      <c r="A5" s="405" t="s">
        <v>3</v>
      </c>
      <c r="B5" s="384" t="s">
        <v>11</v>
      </c>
      <c r="C5" s="384" t="s">
        <v>64</v>
      </c>
      <c r="D5" s="385" t="s">
        <v>136</v>
      </c>
      <c r="E5" s="385" t="s">
        <v>39</v>
      </c>
      <c r="F5" s="384" t="s">
        <v>40</v>
      </c>
      <c r="G5" s="403" t="s">
        <v>92</v>
      </c>
      <c r="H5" s="100" t="s">
        <v>41</v>
      </c>
    </row>
    <row r="6" spans="1:15" s="36" customFormat="1" ht="30" customHeight="1" thickBot="1">
      <c r="A6" s="406"/>
      <c r="B6" s="385"/>
      <c r="C6" s="385"/>
      <c r="D6" s="407"/>
      <c r="E6" s="407"/>
      <c r="F6" s="385"/>
      <c r="G6" s="404"/>
      <c r="H6" s="101" t="s">
        <v>103</v>
      </c>
    </row>
    <row r="7" spans="1:15" ht="30" customHeight="1" thickBot="1">
      <c r="A7" s="96">
        <v>301010000</v>
      </c>
      <c r="B7" s="97" t="s">
        <v>65</v>
      </c>
      <c r="C7" s="98"/>
      <c r="D7" s="98"/>
      <c r="E7" s="98"/>
      <c r="F7" s="148"/>
      <c r="G7" s="148"/>
      <c r="H7" s="99"/>
    </row>
    <row r="8" spans="1:15" ht="30" customHeight="1">
      <c r="A8" s="93">
        <v>301010100</v>
      </c>
      <c r="B8" s="80" t="s">
        <v>42</v>
      </c>
      <c r="C8" s="57"/>
      <c r="D8" s="57"/>
      <c r="E8" s="73"/>
      <c r="F8" s="149"/>
      <c r="G8" s="149"/>
      <c r="H8" s="95"/>
    </row>
    <row r="9" spans="1:15" ht="30" customHeight="1">
      <c r="A9" s="85">
        <v>301010101</v>
      </c>
      <c r="B9" s="58" t="s">
        <v>43</v>
      </c>
      <c r="C9" s="59" t="s">
        <v>44</v>
      </c>
      <c r="D9" s="59" t="s">
        <v>182</v>
      </c>
      <c r="E9" s="60">
        <v>2371000</v>
      </c>
      <c r="F9" s="150">
        <v>0.62</v>
      </c>
      <c r="G9" s="150">
        <v>1.25</v>
      </c>
      <c r="H9" s="198">
        <f>IF(D9="خدمات ارائه شده است",E9*F9*G9,0)</f>
        <v>1837525</v>
      </c>
    </row>
    <row r="10" spans="1:15" ht="30" customHeight="1">
      <c r="A10" s="85">
        <v>301010102</v>
      </c>
      <c r="B10" s="58" t="s">
        <v>66</v>
      </c>
      <c r="C10" s="59" t="s">
        <v>44</v>
      </c>
      <c r="D10" s="59" t="s">
        <v>182</v>
      </c>
      <c r="E10" s="60">
        <v>4741000</v>
      </c>
      <c r="F10" s="150">
        <v>0.62</v>
      </c>
      <c r="G10" s="150">
        <f>G$9</f>
        <v>1.25</v>
      </c>
      <c r="H10" s="198">
        <f t="shared" ref="H10:H43" si="0">IF(D10="خدمات ارائه شده است",E10*F10*G10,0)</f>
        <v>3674275</v>
      </c>
    </row>
    <row r="11" spans="1:15" s="37" customFormat="1" ht="30" customHeight="1">
      <c r="A11" s="85">
        <v>301010103</v>
      </c>
      <c r="B11" s="58" t="s">
        <v>67</v>
      </c>
      <c r="C11" s="59" t="s">
        <v>44</v>
      </c>
      <c r="D11" s="59" t="s">
        <v>182</v>
      </c>
      <c r="E11" s="60">
        <v>4741000</v>
      </c>
      <c r="F11" s="150">
        <v>0.62</v>
      </c>
      <c r="G11" s="150">
        <f t="shared" ref="G11:G43" si="1">G$9</f>
        <v>1.25</v>
      </c>
      <c r="H11" s="198">
        <f t="shared" si="0"/>
        <v>3674275</v>
      </c>
    </row>
    <row r="12" spans="1:15" s="36" customFormat="1" ht="30" customHeight="1">
      <c r="A12" s="85">
        <v>301010104</v>
      </c>
      <c r="B12" s="58" t="s">
        <v>68</v>
      </c>
      <c r="C12" s="59" t="s">
        <v>44</v>
      </c>
      <c r="D12" s="59" t="s">
        <v>182</v>
      </c>
      <c r="E12" s="60">
        <v>4741000</v>
      </c>
      <c r="F12" s="150">
        <v>0.62</v>
      </c>
      <c r="G12" s="150">
        <f t="shared" si="1"/>
        <v>1.25</v>
      </c>
      <c r="H12" s="198">
        <f t="shared" si="0"/>
        <v>3674275</v>
      </c>
    </row>
    <row r="13" spans="1:15" s="38" customFormat="1" ht="30" customHeight="1" thickBot="1">
      <c r="A13" s="76">
        <v>301010105</v>
      </c>
      <c r="B13" s="65" t="s">
        <v>69</v>
      </c>
      <c r="C13" s="77" t="s">
        <v>44</v>
      </c>
      <c r="D13" s="59" t="s">
        <v>182</v>
      </c>
      <c r="E13" s="94">
        <v>4741000</v>
      </c>
      <c r="F13" s="151">
        <v>0.62</v>
      </c>
      <c r="G13" s="151">
        <f t="shared" si="1"/>
        <v>1.25</v>
      </c>
      <c r="H13" s="199">
        <f t="shared" si="0"/>
        <v>3674275</v>
      </c>
    </row>
    <row r="14" spans="1:15" ht="30" customHeight="1">
      <c r="A14" s="93">
        <v>301010200</v>
      </c>
      <c r="B14" s="80" t="s">
        <v>45</v>
      </c>
      <c r="C14" s="57"/>
      <c r="D14" s="57"/>
      <c r="E14" s="73"/>
      <c r="F14" s="149"/>
      <c r="G14" s="149"/>
      <c r="H14" s="200"/>
    </row>
    <row r="15" spans="1:15" ht="30" customHeight="1">
      <c r="A15" s="62">
        <v>301010201</v>
      </c>
      <c r="B15" s="58" t="s">
        <v>46</v>
      </c>
      <c r="C15" s="63" t="s">
        <v>44</v>
      </c>
      <c r="D15" s="63" t="s">
        <v>182</v>
      </c>
      <c r="E15" s="60">
        <v>5926000</v>
      </c>
      <c r="F15" s="150">
        <v>0.62</v>
      </c>
      <c r="G15" s="150">
        <f t="shared" si="1"/>
        <v>1.25</v>
      </c>
      <c r="H15" s="198">
        <f t="shared" si="0"/>
        <v>4592650</v>
      </c>
    </row>
    <row r="16" spans="1:15" ht="30" customHeight="1">
      <c r="A16" s="62">
        <v>301010202</v>
      </c>
      <c r="B16" s="58" t="s">
        <v>70</v>
      </c>
      <c r="C16" s="63" t="s">
        <v>44</v>
      </c>
      <c r="D16" s="63" t="s">
        <v>182</v>
      </c>
      <c r="E16" s="60">
        <v>4741000</v>
      </c>
      <c r="F16" s="150">
        <v>0.62</v>
      </c>
      <c r="G16" s="150">
        <f t="shared" si="1"/>
        <v>1.25</v>
      </c>
      <c r="H16" s="198">
        <f t="shared" si="0"/>
        <v>3674275</v>
      </c>
    </row>
    <row r="17" spans="1:8" ht="30" customHeight="1">
      <c r="A17" s="62">
        <v>301010203</v>
      </c>
      <c r="B17" s="58" t="s">
        <v>71</v>
      </c>
      <c r="C17" s="63" t="s">
        <v>44</v>
      </c>
      <c r="D17" s="63" t="s">
        <v>182</v>
      </c>
      <c r="E17" s="60">
        <v>4741000</v>
      </c>
      <c r="F17" s="150">
        <v>0.62</v>
      </c>
      <c r="G17" s="150">
        <f t="shared" si="1"/>
        <v>1.25</v>
      </c>
      <c r="H17" s="198">
        <f t="shared" si="0"/>
        <v>3674275</v>
      </c>
    </row>
    <row r="18" spans="1:8" s="36" customFormat="1" ht="30" customHeight="1">
      <c r="A18" s="62">
        <v>301010204</v>
      </c>
      <c r="B18" s="58" t="s">
        <v>72</v>
      </c>
      <c r="C18" s="63" t="s">
        <v>44</v>
      </c>
      <c r="D18" s="63" t="s">
        <v>182</v>
      </c>
      <c r="E18" s="60">
        <v>4741000</v>
      </c>
      <c r="F18" s="150">
        <v>0.62</v>
      </c>
      <c r="G18" s="150">
        <f t="shared" si="1"/>
        <v>1.25</v>
      </c>
      <c r="H18" s="198">
        <f t="shared" si="0"/>
        <v>3674275</v>
      </c>
    </row>
    <row r="19" spans="1:8" ht="30" customHeight="1" thickBot="1">
      <c r="A19" s="64">
        <v>301010205</v>
      </c>
      <c r="B19" s="65" t="s">
        <v>47</v>
      </c>
      <c r="C19" s="66" t="s">
        <v>44</v>
      </c>
      <c r="D19" s="63" t="s">
        <v>182</v>
      </c>
      <c r="E19" s="94">
        <v>4741000</v>
      </c>
      <c r="F19" s="151">
        <v>0.62</v>
      </c>
      <c r="G19" s="151">
        <f t="shared" si="1"/>
        <v>1.25</v>
      </c>
      <c r="H19" s="199">
        <f t="shared" si="0"/>
        <v>3674275</v>
      </c>
    </row>
    <row r="20" spans="1:8" s="34" customFormat="1" ht="30" customHeight="1">
      <c r="A20" s="91">
        <v>301020000</v>
      </c>
      <c r="B20" s="56" t="s">
        <v>48</v>
      </c>
      <c r="C20" s="84"/>
      <c r="D20" s="84"/>
      <c r="E20" s="92"/>
      <c r="F20" s="92"/>
      <c r="G20" s="92"/>
      <c r="H20" s="201"/>
    </row>
    <row r="21" spans="1:8" ht="30" customHeight="1">
      <c r="A21" s="68">
        <v>301020100</v>
      </c>
      <c r="B21" s="58" t="s">
        <v>73</v>
      </c>
      <c r="C21" s="69" t="s">
        <v>44</v>
      </c>
      <c r="D21" s="63" t="s">
        <v>182</v>
      </c>
      <c r="E21" s="61">
        <v>29632000</v>
      </c>
      <c r="F21" s="152">
        <v>0.62</v>
      </c>
      <c r="G21" s="152">
        <f t="shared" si="1"/>
        <v>1.25</v>
      </c>
      <c r="H21" s="202">
        <f t="shared" si="0"/>
        <v>22964800</v>
      </c>
    </row>
    <row r="22" spans="1:8" ht="30" customHeight="1">
      <c r="A22" s="68">
        <v>301020200</v>
      </c>
      <c r="B22" s="58" t="s">
        <v>74</v>
      </c>
      <c r="C22" s="69" t="s">
        <v>44</v>
      </c>
      <c r="D22" s="63" t="s">
        <v>182</v>
      </c>
      <c r="E22" s="61">
        <v>29632000</v>
      </c>
      <c r="F22" s="152">
        <v>0.62</v>
      </c>
      <c r="G22" s="152">
        <f t="shared" si="1"/>
        <v>1.25</v>
      </c>
      <c r="H22" s="202">
        <f t="shared" si="0"/>
        <v>22964800</v>
      </c>
    </row>
    <row r="23" spans="1:8" ht="30" customHeight="1">
      <c r="A23" s="68">
        <v>301020300</v>
      </c>
      <c r="B23" s="58" t="s">
        <v>49</v>
      </c>
      <c r="C23" s="69" t="s">
        <v>44</v>
      </c>
      <c r="D23" s="63" t="s">
        <v>182</v>
      </c>
      <c r="E23" s="61">
        <v>15409000</v>
      </c>
      <c r="F23" s="152">
        <v>0.62</v>
      </c>
      <c r="G23" s="152">
        <f t="shared" si="1"/>
        <v>1.25</v>
      </c>
      <c r="H23" s="202">
        <f t="shared" si="0"/>
        <v>11941975</v>
      </c>
    </row>
    <row r="24" spans="1:8" ht="30" customHeight="1">
      <c r="A24" s="68">
        <v>301020400</v>
      </c>
      <c r="B24" s="58" t="s">
        <v>75</v>
      </c>
      <c r="C24" s="69" t="s">
        <v>76</v>
      </c>
      <c r="D24" s="63" t="s">
        <v>182</v>
      </c>
      <c r="E24" s="61">
        <v>54525000</v>
      </c>
      <c r="F24" s="152">
        <v>0.62</v>
      </c>
      <c r="G24" s="152">
        <f t="shared" si="1"/>
        <v>1.25</v>
      </c>
      <c r="H24" s="202">
        <f t="shared" si="0"/>
        <v>42256875</v>
      </c>
    </row>
    <row r="25" spans="1:8" s="38" customFormat="1" ht="30" customHeight="1">
      <c r="A25" s="68">
        <v>301020500</v>
      </c>
      <c r="B25" s="58" t="s">
        <v>50</v>
      </c>
      <c r="C25" s="69" t="s">
        <v>51</v>
      </c>
      <c r="D25" s="63" t="s">
        <v>182</v>
      </c>
      <c r="E25" s="61">
        <v>5926000</v>
      </c>
      <c r="F25" s="152">
        <v>0.62</v>
      </c>
      <c r="G25" s="152">
        <f t="shared" si="1"/>
        <v>1.25</v>
      </c>
      <c r="H25" s="202">
        <f t="shared" si="0"/>
        <v>4592650</v>
      </c>
    </row>
    <row r="26" spans="1:8" ht="30" customHeight="1" thickBot="1">
      <c r="A26" s="70">
        <v>301020600</v>
      </c>
      <c r="B26" s="65" t="s">
        <v>52</v>
      </c>
      <c r="C26" s="71" t="s">
        <v>51</v>
      </c>
      <c r="D26" s="63" t="s">
        <v>182</v>
      </c>
      <c r="E26" s="67">
        <v>5926000</v>
      </c>
      <c r="F26" s="153">
        <v>0.62</v>
      </c>
      <c r="G26" s="153">
        <f t="shared" si="1"/>
        <v>1.25</v>
      </c>
      <c r="H26" s="203">
        <f t="shared" si="0"/>
        <v>4592650</v>
      </c>
    </row>
    <row r="27" spans="1:8" s="34" customFormat="1" ht="30" customHeight="1">
      <c r="A27" s="55">
        <v>301030000</v>
      </c>
      <c r="B27" s="56" t="s">
        <v>53</v>
      </c>
      <c r="C27" s="72"/>
      <c r="D27" s="72"/>
      <c r="E27" s="73"/>
      <c r="F27" s="149"/>
      <c r="G27" s="149"/>
      <c r="H27" s="200"/>
    </row>
    <row r="28" spans="1:8" ht="30" customHeight="1">
      <c r="A28" s="85">
        <v>301030100</v>
      </c>
      <c r="B28" s="58" t="s">
        <v>77</v>
      </c>
      <c r="C28" s="69" t="s">
        <v>137</v>
      </c>
      <c r="D28" s="63" t="s">
        <v>182</v>
      </c>
      <c r="E28" s="61">
        <v>18965000</v>
      </c>
      <c r="F28" s="152">
        <v>0.62</v>
      </c>
      <c r="G28" s="152">
        <f t="shared" si="1"/>
        <v>1.25</v>
      </c>
      <c r="H28" s="202">
        <f t="shared" si="0"/>
        <v>14697875</v>
      </c>
    </row>
    <row r="29" spans="1:8" ht="30" customHeight="1">
      <c r="A29" s="85">
        <v>301030200</v>
      </c>
      <c r="B29" s="58" t="s">
        <v>78</v>
      </c>
      <c r="C29" s="74" t="s">
        <v>51</v>
      </c>
      <c r="D29" s="63" t="s">
        <v>182</v>
      </c>
      <c r="E29" s="61">
        <v>9482000</v>
      </c>
      <c r="F29" s="152">
        <v>0.62</v>
      </c>
      <c r="G29" s="152">
        <f t="shared" si="1"/>
        <v>1.25</v>
      </c>
      <c r="H29" s="202">
        <f t="shared" si="0"/>
        <v>7348550</v>
      </c>
    </row>
    <row r="30" spans="1:8" ht="30" customHeight="1">
      <c r="A30" s="85">
        <v>301030300</v>
      </c>
      <c r="B30" s="58" t="s">
        <v>79</v>
      </c>
      <c r="C30" s="74" t="s">
        <v>54</v>
      </c>
      <c r="D30" s="63" t="s">
        <v>182</v>
      </c>
      <c r="E30" s="61">
        <v>9482000</v>
      </c>
      <c r="F30" s="152">
        <v>0.62</v>
      </c>
      <c r="G30" s="152">
        <f t="shared" si="1"/>
        <v>1.25</v>
      </c>
      <c r="H30" s="202">
        <f t="shared" si="0"/>
        <v>7348550</v>
      </c>
    </row>
    <row r="31" spans="1:8" ht="30" customHeight="1">
      <c r="A31" s="85">
        <v>301030400</v>
      </c>
      <c r="B31" s="58" t="s">
        <v>80</v>
      </c>
      <c r="C31" s="74" t="s">
        <v>44</v>
      </c>
      <c r="D31" s="63" t="s">
        <v>182</v>
      </c>
      <c r="E31" s="61">
        <v>9482000</v>
      </c>
      <c r="F31" s="152">
        <v>0.62</v>
      </c>
      <c r="G31" s="152">
        <f t="shared" si="1"/>
        <v>1.25</v>
      </c>
      <c r="H31" s="202">
        <f t="shared" si="0"/>
        <v>7348550</v>
      </c>
    </row>
    <row r="32" spans="1:8" s="36" customFormat="1" ht="30" customHeight="1">
      <c r="A32" s="85">
        <v>301030500</v>
      </c>
      <c r="B32" s="75" t="s">
        <v>81</v>
      </c>
      <c r="C32" s="74" t="s">
        <v>44</v>
      </c>
      <c r="D32" s="63" t="s">
        <v>182</v>
      </c>
      <c r="E32" s="61">
        <v>14224000</v>
      </c>
      <c r="F32" s="152">
        <v>0.62</v>
      </c>
      <c r="G32" s="152">
        <f t="shared" si="1"/>
        <v>1.25</v>
      </c>
      <c r="H32" s="202">
        <f t="shared" si="0"/>
        <v>11023600</v>
      </c>
    </row>
    <row r="33" spans="1:8" ht="30" customHeight="1" thickBot="1">
      <c r="A33" s="76">
        <v>301030600</v>
      </c>
      <c r="B33" s="65" t="s">
        <v>82</v>
      </c>
      <c r="C33" s="77" t="s">
        <v>44</v>
      </c>
      <c r="D33" s="63" t="s">
        <v>182</v>
      </c>
      <c r="E33" s="67">
        <v>34375000</v>
      </c>
      <c r="F33" s="153">
        <v>0.62</v>
      </c>
      <c r="G33" s="153">
        <f t="shared" si="1"/>
        <v>1.25</v>
      </c>
      <c r="H33" s="203">
        <f t="shared" si="0"/>
        <v>26640625</v>
      </c>
    </row>
    <row r="34" spans="1:8" ht="30" customHeight="1">
      <c r="A34" s="55">
        <v>301040000</v>
      </c>
      <c r="B34" s="56" t="s">
        <v>55</v>
      </c>
      <c r="C34" s="73"/>
      <c r="D34" s="73"/>
      <c r="E34" s="73"/>
      <c r="F34" s="149"/>
      <c r="G34" s="149"/>
      <c r="H34" s="200"/>
    </row>
    <row r="35" spans="1:8" s="36" customFormat="1" ht="30" customHeight="1">
      <c r="A35" s="85">
        <v>301040100</v>
      </c>
      <c r="B35" s="58" t="s">
        <v>83</v>
      </c>
      <c r="C35" s="74" t="s">
        <v>84</v>
      </c>
      <c r="D35" s="63" t="s">
        <v>182</v>
      </c>
      <c r="E35" s="61">
        <v>17779000</v>
      </c>
      <c r="F35" s="152">
        <v>0.62</v>
      </c>
      <c r="G35" s="152">
        <f t="shared" si="1"/>
        <v>1.25</v>
      </c>
      <c r="H35" s="202">
        <f t="shared" si="0"/>
        <v>13778725</v>
      </c>
    </row>
    <row r="36" spans="1:8" ht="30" customHeight="1">
      <c r="A36" s="85">
        <v>301040200</v>
      </c>
      <c r="B36" s="58" t="s">
        <v>85</v>
      </c>
      <c r="C36" s="74" t="s">
        <v>86</v>
      </c>
      <c r="D36" s="63" t="s">
        <v>182</v>
      </c>
      <c r="E36" s="61">
        <v>7112000</v>
      </c>
      <c r="F36" s="152">
        <v>0.62</v>
      </c>
      <c r="G36" s="152">
        <f t="shared" si="1"/>
        <v>1.25</v>
      </c>
      <c r="H36" s="202">
        <f t="shared" si="0"/>
        <v>5511800</v>
      </c>
    </row>
    <row r="37" spans="1:8" s="36" customFormat="1" ht="30" customHeight="1" thickBot="1">
      <c r="A37" s="76">
        <v>301040300</v>
      </c>
      <c r="B37" s="65" t="s">
        <v>87</v>
      </c>
      <c r="C37" s="78" t="s">
        <v>88</v>
      </c>
      <c r="D37" s="63" t="s">
        <v>182</v>
      </c>
      <c r="E37" s="79">
        <v>5268000</v>
      </c>
      <c r="F37" s="154">
        <v>0.62</v>
      </c>
      <c r="G37" s="154">
        <f t="shared" si="1"/>
        <v>1.25</v>
      </c>
      <c r="H37" s="204">
        <f t="shared" si="0"/>
        <v>4082700</v>
      </c>
    </row>
    <row r="38" spans="1:8" ht="30" customHeight="1">
      <c r="A38" s="55">
        <v>301050000</v>
      </c>
      <c r="B38" s="80" t="s">
        <v>89</v>
      </c>
      <c r="C38" s="73"/>
      <c r="D38" s="73"/>
      <c r="E38" s="73"/>
      <c r="F38" s="149"/>
      <c r="G38" s="149"/>
      <c r="H38" s="200"/>
    </row>
    <row r="39" spans="1:8" s="36" customFormat="1" ht="30" customHeight="1" thickBot="1">
      <c r="A39" s="76">
        <v>301050100</v>
      </c>
      <c r="B39" s="81" t="s">
        <v>109</v>
      </c>
      <c r="C39" s="82" t="s">
        <v>44</v>
      </c>
      <c r="D39" s="63" t="s">
        <v>182</v>
      </c>
      <c r="E39" s="67">
        <v>9482000</v>
      </c>
      <c r="F39" s="153">
        <v>0.62</v>
      </c>
      <c r="G39" s="153">
        <f t="shared" si="1"/>
        <v>1.25</v>
      </c>
      <c r="H39" s="203">
        <f t="shared" si="0"/>
        <v>7348550</v>
      </c>
    </row>
    <row r="40" spans="1:8" ht="30" customHeight="1">
      <c r="A40" s="55">
        <v>301060000</v>
      </c>
      <c r="B40" s="56" t="s">
        <v>90</v>
      </c>
      <c r="C40" s="83"/>
      <c r="D40" s="83"/>
      <c r="E40" s="73"/>
      <c r="F40" s="149"/>
      <c r="G40" s="149"/>
      <c r="H40" s="200"/>
    </row>
    <row r="41" spans="1:8" ht="30" customHeight="1" thickBot="1">
      <c r="A41" s="70">
        <v>301060100</v>
      </c>
      <c r="B41" s="81" t="s">
        <v>56</v>
      </c>
      <c r="C41" s="71" t="s">
        <v>44</v>
      </c>
      <c r="D41" s="63" t="s">
        <v>182</v>
      </c>
      <c r="E41" s="86">
        <v>24891000</v>
      </c>
      <c r="F41" s="155">
        <v>0.62</v>
      </c>
      <c r="G41" s="155">
        <f t="shared" si="1"/>
        <v>1.25</v>
      </c>
      <c r="H41" s="205">
        <f t="shared" si="0"/>
        <v>19290525</v>
      </c>
    </row>
    <row r="42" spans="1:8" ht="30" customHeight="1">
      <c r="A42" s="55">
        <v>301070000</v>
      </c>
      <c r="B42" s="56" t="s">
        <v>57</v>
      </c>
      <c r="C42" s="84"/>
      <c r="D42" s="84"/>
      <c r="E42" s="73"/>
      <c r="F42" s="149"/>
      <c r="G42" s="149"/>
      <c r="H42" s="200"/>
    </row>
    <row r="43" spans="1:8" ht="30" customHeight="1" thickBot="1">
      <c r="A43" s="70">
        <v>301070100</v>
      </c>
      <c r="B43" s="81" t="s">
        <v>58</v>
      </c>
      <c r="C43" s="71" t="s">
        <v>59</v>
      </c>
      <c r="D43" s="63" t="s">
        <v>182</v>
      </c>
      <c r="E43" s="86">
        <v>9482000</v>
      </c>
      <c r="F43" s="155">
        <v>0.62</v>
      </c>
      <c r="G43" s="155">
        <f t="shared" si="1"/>
        <v>1.25</v>
      </c>
      <c r="H43" s="205">
        <f t="shared" si="0"/>
        <v>7348550</v>
      </c>
    </row>
    <row r="44" spans="1:8" ht="30" customHeight="1" thickBot="1">
      <c r="A44" s="398" t="s">
        <v>104</v>
      </c>
      <c r="B44" s="399"/>
      <c r="C44" s="399"/>
      <c r="D44" s="399"/>
      <c r="E44" s="399"/>
      <c r="F44" s="400"/>
      <c r="G44" s="401">
        <f>SUM(H9:H43)</f>
        <v>276906725</v>
      </c>
      <c r="H44" s="402"/>
    </row>
  </sheetData>
  <mergeCells count="14">
    <mergeCell ref="A44:F44"/>
    <mergeCell ref="G44:H44"/>
    <mergeCell ref="G5:G6"/>
    <mergeCell ref="A5:A6"/>
    <mergeCell ref="B5:B6"/>
    <mergeCell ref="D5:D6"/>
    <mergeCell ref="E5:E6"/>
    <mergeCell ref="A4:H4"/>
    <mergeCell ref="C5:C6"/>
    <mergeCell ref="F5:F6"/>
    <mergeCell ref="F2:H2"/>
    <mergeCell ref="F1:H1"/>
    <mergeCell ref="A1:E3"/>
    <mergeCell ref="F3:H3"/>
  </mergeCells>
  <dataValidations count="1">
    <dataValidation type="list" allowBlank="1" showInputMessage="1" showErrorMessage="1" sqref="D9:D13 D21:D26 D39 D35:D37 D28:D33 D41 D15:D19 D43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D26"/>
  <sheetViews>
    <sheetView rightToLeft="1" view="pageBreakPreview" topLeftCell="A7" zoomScale="40" zoomScaleNormal="90" zoomScaleSheetLayoutView="40" workbookViewId="0">
      <selection activeCell="B23" sqref="B23"/>
    </sheetView>
  </sheetViews>
  <sheetFormatPr defaultColWidth="9.140625" defaultRowHeight="29.25" customHeight="1"/>
  <cols>
    <col min="1" max="1" width="28.7109375" style="1" customWidth="1"/>
    <col min="2" max="2" width="24.42578125" style="1" customWidth="1"/>
    <col min="3" max="3" width="23.140625" style="1" customWidth="1"/>
    <col min="4" max="4" width="11.42578125" style="2" customWidth="1"/>
    <col min="5" max="5" width="12.85546875" style="1" customWidth="1"/>
    <col min="6" max="6" width="10.140625" style="1" customWidth="1"/>
    <col min="7" max="7" width="5.42578125" style="1" customWidth="1"/>
    <col min="8" max="8" width="9.28515625" style="1" customWidth="1"/>
    <col min="9" max="9" width="12.5703125" style="1" customWidth="1"/>
    <col min="10" max="10" width="9.28515625" style="1" customWidth="1"/>
    <col min="11" max="11" width="16.140625" style="1" customWidth="1"/>
    <col min="12" max="12" width="9.85546875" style="1" customWidth="1"/>
    <col min="13" max="13" width="16" style="1" customWidth="1"/>
    <col min="14" max="14" width="6.42578125" style="1" customWidth="1"/>
    <col min="15" max="15" width="9.42578125" style="1" customWidth="1"/>
    <col min="16" max="16" width="15.85546875" style="1" customWidth="1"/>
    <col min="17" max="17" width="14.42578125" style="1" customWidth="1"/>
    <col min="18" max="18" width="17.85546875" style="1" customWidth="1"/>
    <col min="19" max="19" width="21.85546875" style="1" customWidth="1"/>
    <col min="20" max="20" width="17.85546875" style="1" customWidth="1"/>
    <col min="21" max="21" width="10.7109375" style="1" customWidth="1"/>
    <col min="22" max="22" width="46.140625" style="1" customWidth="1"/>
    <col min="23" max="23" width="19" style="1" customWidth="1"/>
    <col min="24" max="24" width="12.42578125" style="1" customWidth="1"/>
    <col min="25" max="25" width="26.5703125" style="1" customWidth="1"/>
    <col min="26" max="26" width="15.28515625" style="1" customWidth="1"/>
    <col min="27" max="27" width="24.140625" style="1" customWidth="1"/>
    <col min="28" max="28" width="16.42578125" style="1" hidden="1" customWidth="1"/>
    <col min="29" max="29" width="35.140625" style="1" customWidth="1"/>
    <col min="30" max="30" width="39.5703125" customWidth="1"/>
    <col min="31" max="16384" width="9.140625" style="1"/>
  </cols>
  <sheetData>
    <row r="1" spans="1:30" ht="29.25" customHeight="1" thickBot="1"/>
    <row r="2" spans="1:30" ht="54.75" customHeight="1" thickBot="1">
      <c r="A2" s="408" t="s">
        <v>174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10"/>
      <c r="T2" s="281" t="str">
        <f>'1 خلاصه مالی صورت‌حساب'!E2</f>
        <v xml:space="preserve">دوره کارکرد : 98/10/01   تا 98/10/30 </v>
      </c>
      <c r="U2" s="281"/>
      <c r="V2" s="282"/>
      <c r="W2" s="3"/>
      <c r="X2" s="3"/>
      <c r="Y2" s="3"/>
      <c r="Z2" s="3"/>
      <c r="AA2" s="3"/>
      <c r="AB2" s="3"/>
      <c r="AC2" s="4"/>
    </row>
    <row r="3" spans="1:30" ht="53.25" customHeight="1" thickBot="1">
      <c r="A3" s="411"/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3"/>
      <c r="T3" s="417" t="str">
        <f>'1 خلاصه مالی صورت‌حساب'!A2</f>
        <v>صورت حساب  شماره :8</v>
      </c>
      <c r="U3" s="417"/>
      <c r="V3" s="418"/>
      <c r="W3" s="3"/>
      <c r="X3" s="3"/>
      <c r="Y3" s="3"/>
      <c r="Z3" s="3"/>
      <c r="AA3" s="3"/>
      <c r="AB3" s="3"/>
      <c r="AC3" s="3"/>
    </row>
    <row r="4" spans="1:30" ht="51" customHeight="1" thickBot="1">
      <c r="A4" s="414"/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6"/>
      <c r="T4" s="417" t="s">
        <v>197</v>
      </c>
      <c r="U4" s="417"/>
      <c r="V4" s="418"/>
      <c r="W4" s="3"/>
      <c r="X4" s="3"/>
      <c r="Y4" s="3"/>
      <c r="Z4" s="3"/>
      <c r="AA4" s="3"/>
      <c r="AB4" s="3"/>
      <c r="AC4" s="3"/>
    </row>
    <row r="5" spans="1:30" ht="60.75" customHeight="1">
      <c r="A5" s="463" t="s">
        <v>3</v>
      </c>
      <c r="B5" s="426" t="s">
        <v>4</v>
      </c>
      <c r="C5" s="426" t="s">
        <v>5</v>
      </c>
      <c r="D5" s="426" t="s">
        <v>0</v>
      </c>
      <c r="E5" s="426"/>
      <c r="F5" s="426" t="s">
        <v>100</v>
      </c>
      <c r="G5" s="426"/>
      <c r="H5" s="426"/>
      <c r="I5" s="426"/>
      <c r="J5" s="421" t="s">
        <v>7</v>
      </c>
      <c r="K5" s="421"/>
      <c r="L5" s="421" t="s">
        <v>8</v>
      </c>
      <c r="M5" s="421"/>
      <c r="N5" s="426" t="s">
        <v>99</v>
      </c>
      <c r="O5" s="426"/>
      <c r="P5" s="426"/>
      <c r="Q5" s="426"/>
      <c r="R5" s="426"/>
      <c r="S5" s="426"/>
      <c r="T5" s="426"/>
      <c r="U5" s="426"/>
      <c r="V5" s="427"/>
      <c r="W5" s="220" t="s">
        <v>188</v>
      </c>
    </row>
    <row r="6" spans="1:30" ht="108" customHeight="1" thickBot="1">
      <c r="A6" s="464"/>
      <c r="B6" s="444"/>
      <c r="C6" s="444"/>
      <c r="D6" s="444"/>
      <c r="E6" s="444"/>
      <c r="F6" s="444"/>
      <c r="G6" s="444"/>
      <c r="H6" s="444"/>
      <c r="I6" s="444"/>
      <c r="J6" s="422"/>
      <c r="K6" s="422"/>
      <c r="L6" s="422"/>
      <c r="M6" s="422"/>
      <c r="N6" s="419" t="s">
        <v>9</v>
      </c>
      <c r="O6" s="419"/>
      <c r="P6" s="419"/>
      <c r="Q6" s="428" t="s">
        <v>10</v>
      </c>
      <c r="R6" s="428"/>
      <c r="S6" s="139" t="s">
        <v>107</v>
      </c>
      <c r="T6" s="139" t="s">
        <v>91</v>
      </c>
      <c r="U6" s="428" t="s">
        <v>190</v>
      </c>
      <c r="V6" s="429"/>
      <c r="W6" s="210"/>
    </row>
    <row r="7" spans="1:30" ht="50.1" customHeight="1">
      <c r="A7" s="53">
        <v>303010000</v>
      </c>
      <c r="B7" s="137">
        <v>1</v>
      </c>
      <c r="C7" s="137">
        <v>5</v>
      </c>
      <c r="D7" s="437">
        <v>0</v>
      </c>
      <c r="E7" s="437"/>
      <c r="F7" s="438">
        <v>378000</v>
      </c>
      <c r="G7" s="438"/>
      <c r="H7" s="438"/>
      <c r="I7" s="438"/>
      <c r="J7" s="423">
        <v>0</v>
      </c>
      <c r="K7" s="423"/>
      <c r="L7" s="423"/>
      <c r="M7" s="423"/>
      <c r="N7" s="433">
        <f>J7*F7</f>
        <v>0</v>
      </c>
      <c r="O7" s="433"/>
      <c r="P7" s="433"/>
      <c r="Q7" s="430">
        <f t="shared" ref="Q7:Q16" si="0">1.4*L7*F7</f>
        <v>0</v>
      </c>
      <c r="R7" s="430"/>
      <c r="S7" s="138">
        <v>1.6</v>
      </c>
      <c r="T7" s="206">
        <v>1.25</v>
      </c>
      <c r="U7" s="423">
        <f t="shared" ref="U7:U16" si="1">(N7+Q7)*S7*T7</f>
        <v>0</v>
      </c>
      <c r="V7" s="431"/>
      <c r="W7" s="210"/>
    </row>
    <row r="8" spans="1:30" ht="50.1" customHeight="1">
      <c r="A8" s="43">
        <v>303020000</v>
      </c>
      <c r="B8" s="135">
        <v>1</v>
      </c>
      <c r="C8" s="135">
        <v>4</v>
      </c>
      <c r="D8" s="439">
        <v>1</v>
      </c>
      <c r="E8" s="439"/>
      <c r="F8" s="440">
        <v>402000</v>
      </c>
      <c r="G8" s="440">
        <v>403</v>
      </c>
      <c r="H8" s="440">
        <v>403</v>
      </c>
      <c r="I8" s="440">
        <v>403</v>
      </c>
      <c r="J8" s="424">
        <v>176</v>
      </c>
      <c r="K8" s="424"/>
      <c r="L8" s="424"/>
      <c r="M8" s="424"/>
      <c r="N8" s="434">
        <f t="shared" ref="N8:N16" si="2">J8*F8</f>
        <v>70752000</v>
      </c>
      <c r="O8" s="434"/>
      <c r="P8" s="434"/>
      <c r="Q8" s="432">
        <f t="shared" si="0"/>
        <v>0</v>
      </c>
      <c r="R8" s="432"/>
      <c r="S8" s="133">
        <v>1.6</v>
      </c>
      <c r="T8" s="207">
        <v>1.25</v>
      </c>
      <c r="U8" s="424">
        <f t="shared" si="1"/>
        <v>141504000</v>
      </c>
      <c r="V8" s="443"/>
      <c r="W8" s="1" t="s">
        <v>186</v>
      </c>
    </row>
    <row r="9" spans="1:30" s="9" customFormat="1" ht="50.1" customHeight="1">
      <c r="A9" s="44">
        <v>303030000</v>
      </c>
      <c r="B9" s="136">
        <v>1</v>
      </c>
      <c r="C9" s="136">
        <v>3</v>
      </c>
      <c r="D9" s="441">
        <v>2</v>
      </c>
      <c r="E9" s="441"/>
      <c r="F9" s="442">
        <v>452000</v>
      </c>
      <c r="G9" s="442">
        <v>453</v>
      </c>
      <c r="H9" s="442">
        <v>453</v>
      </c>
      <c r="I9" s="442">
        <v>453</v>
      </c>
      <c r="J9" s="425">
        <v>296</v>
      </c>
      <c r="K9" s="425"/>
      <c r="L9" s="425"/>
      <c r="M9" s="425"/>
      <c r="N9" s="420">
        <f t="shared" si="2"/>
        <v>133792000</v>
      </c>
      <c r="O9" s="420"/>
      <c r="P9" s="420"/>
      <c r="Q9" s="435">
        <f t="shared" si="0"/>
        <v>0</v>
      </c>
      <c r="R9" s="435"/>
      <c r="S9" s="134">
        <v>1.6</v>
      </c>
      <c r="T9" s="208">
        <v>1.25</v>
      </c>
      <c r="U9" s="425">
        <f>(N9+Q9)*S9*T9</f>
        <v>267584000</v>
      </c>
      <c r="V9" s="436"/>
      <c r="W9" s="1"/>
      <c r="X9" s="1"/>
      <c r="Y9" s="1"/>
      <c r="Z9" s="1"/>
      <c r="AA9" s="1"/>
      <c r="AB9" s="1"/>
      <c r="AC9" s="1"/>
      <c r="AD9" s="8"/>
    </row>
    <row r="10" spans="1:30" s="9" customFormat="1" ht="50.1" customHeight="1">
      <c r="A10" s="43">
        <v>303040000</v>
      </c>
      <c r="B10" s="135">
        <v>1</v>
      </c>
      <c r="C10" s="135">
        <v>2</v>
      </c>
      <c r="D10" s="439">
        <v>0</v>
      </c>
      <c r="E10" s="439"/>
      <c r="F10" s="440">
        <v>526000</v>
      </c>
      <c r="G10" s="440">
        <v>526</v>
      </c>
      <c r="H10" s="440">
        <v>526</v>
      </c>
      <c r="I10" s="440">
        <v>526</v>
      </c>
      <c r="J10" s="424">
        <v>0</v>
      </c>
      <c r="K10" s="424"/>
      <c r="L10" s="424"/>
      <c r="M10" s="424"/>
      <c r="N10" s="434">
        <f t="shared" si="2"/>
        <v>0</v>
      </c>
      <c r="O10" s="434"/>
      <c r="P10" s="434"/>
      <c r="Q10" s="432">
        <f t="shared" si="0"/>
        <v>0</v>
      </c>
      <c r="R10" s="432"/>
      <c r="S10" s="133">
        <v>1.6</v>
      </c>
      <c r="T10" s="207">
        <v>1.25</v>
      </c>
      <c r="U10" s="424">
        <f t="shared" si="1"/>
        <v>0</v>
      </c>
      <c r="V10" s="443"/>
      <c r="W10" s="1"/>
      <c r="X10" s="1"/>
      <c r="Y10" s="1"/>
      <c r="Z10" s="1"/>
      <c r="AA10" s="1"/>
      <c r="AB10" s="1"/>
      <c r="AC10" s="1"/>
      <c r="AD10" s="8"/>
    </row>
    <row r="11" spans="1:30" s="6" customFormat="1" ht="50.1" customHeight="1">
      <c r="A11" s="44">
        <v>303050000</v>
      </c>
      <c r="B11" s="136">
        <v>1</v>
      </c>
      <c r="C11" s="136">
        <v>1</v>
      </c>
      <c r="D11" s="441">
        <v>1</v>
      </c>
      <c r="E11" s="441"/>
      <c r="F11" s="442">
        <v>624000</v>
      </c>
      <c r="G11" s="442">
        <v>625</v>
      </c>
      <c r="H11" s="442">
        <v>625</v>
      </c>
      <c r="I11" s="442">
        <v>625</v>
      </c>
      <c r="J11" s="425">
        <v>150</v>
      </c>
      <c r="K11" s="425"/>
      <c r="L11" s="425"/>
      <c r="M11" s="425"/>
      <c r="N11" s="420">
        <f t="shared" si="2"/>
        <v>93600000</v>
      </c>
      <c r="O11" s="420"/>
      <c r="P11" s="420"/>
      <c r="Q11" s="435">
        <f t="shared" si="0"/>
        <v>0</v>
      </c>
      <c r="R11" s="435"/>
      <c r="S11" s="134">
        <v>1.6</v>
      </c>
      <c r="T11" s="208">
        <v>1.25</v>
      </c>
      <c r="U11" s="425">
        <f t="shared" si="1"/>
        <v>187200000</v>
      </c>
      <c r="V11" s="436"/>
      <c r="W11" s="28"/>
      <c r="X11" s="1"/>
      <c r="Y11" s="1"/>
      <c r="Z11" s="1"/>
      <c r="AA11" s="1"/>
      <c r="AB11" s="1"/>
      <c r="AC11" s="1"/>
      <c r="AD11" s="5"/>
    </row>
    <row r="12" spans="1:30" s="9" customFormat="1" ht="50.1" customHeight="1">
      <c r="A12" s="43">
        <v>303060000</v>
      </c>
      <c r="B12" s="135">
        <v>2</v>
      </c>
      <c r="C12" s="135">
        <v>5</v>
      </c>
      <c r="D12" s="439">
        <v>0</v>
      </c>
      <c r="E12" s="439"/>
      <c r="F12" s="440">
        <v>304000</v>
      </c>
      <c r="G12" s="440">
        <v>305</v>
      </c>
      <c r="H12" s="440">
        <v>305</v>
      </c>
      <c r="I12" s="440">
        <v>305</v>
      </c>
      <c r="J12" s="424">
        <v>0</v>
      </c>
      <c r="K12" s="424"/>
      <c r="L12" s="424"/>
      <c r="M12" s="424"/>
      <c r="N12" s="434">
        <f t="shared" si="2"/>
        <v>0</v>
      </c>
      <c r="O12" s="434"/>
      <c r="P12" s="434"/>
      <c r="Q12" s="432">
        <f t="shared" si="0"/>
        <v>0</v>
      </c>
      <c r="R12" s="432"/>
      <c r="S12" s="133">
        <v>1.6</v>
      </c>
      <c r="T12" s="207">
        <v>1.25</v>
      </c>
      <c r="U12" s="424">
        <f t="shared" si="1"/>
        <v>0</v>
      </c>
      <c r="V12" s="443"/>
      <c r="W12" s="27"/>
      <c r="X12" s="1"/>
      <c r="Y12" s="1"/>
      <c r="Z12" s="1"/>
      <c r="AA12" s="1"/>
      <c r="AB12" s="1"/>
      <c r="AC12" s="1"/>
      <c r="AD12" s="8"/>
    </row>
    <row r="13" spans="1:30" s="6" customFormat="1" ht="50.1" customHeight="1">
      <c r="A13" s="44">
        <v>303070000</v>
      </c>
      <c r="B13" s="136">
        <v>2</v>
      </c>
      <c r="C13" s="136">
        <v>4</v>
      </c>
      <c r="D13" s="441">
        <v>1</v>
      </c>
      <c r="E13" s="441"/>
      <c r="F13" s="442">
        <v>329000</v>
      </c>
      <c r="G13" s="442">
        <v>329</v>
      </c>
      <c r="H13" s="442">
        <v>329</v>
      </c>
      <c r="I13" s="442">
        <v>329</v>
      </c>
      <c r="J13" s="425">
        <v>176</v>
      </c>
      <c r="K13" s="425"/>
      <c r="L13" s="425"/>
      <c r="M13" s="425"/>
      <c r="N13" s="420">
        <f t="shared" si="2"/>
        <v>57904000</v>
      </c>
      <c r="O13" s="420"/>
      <c r="P13" s="420"/>
      <c r="Q13" s="435">
        <f t="shared" si="0"/>
        <v>0</v>
      </c>
      <c r="R13" s="435"/>
      <c r="S13" s="134">
        <v>1.6</v>
      </c>
      <c r="T13" s="208">
        <v>1.25</v>
      </c>
      <c r="U13" s="425">
        <f>(N13+Q13)*S13*T13</f>
        <v>115808000</v>
      </c>
      <c r="V13" s="436"/>
      <c r="W13" s="1"/>
      <c r="X13" s="1"/>
      <c r="Y13" s="1"/>
      <c r="Z13" s="1"/>
      <c r="AA13" s="1"/>
      <c r="AB13" s="1"/>
      <c r="AC13" s="1"/>
      <c r="AD13" s="5"/>
    </row>
    <row r="14" spans="1:30" s="9" customFormat="1" ht="50.1" customHeight="1">
      <c r="A14" s="43">
        <v>303080000</v>
      </c>
      <c r="B14" s="135">
        <v>2</v>
      </c>
      <c r="C14" s="135">
        <v>3</v>
      </c>
      <c r="D14" s="439">
        <v>0</v>
      </c>
      <c r="E14" s="439"/>
      <c r="F14" s="440">
        <v>361000</v>
      </c>
      <c r="G14" s="440">
        <v>362</v>
      </c>
      <c r="H14" s="440">
        <v>362</v>
      </c>
      <c r="I14" s="440">
        <v>362</v>
      </c>
      <c r="J14" s="424">
        <v>0</v>
      </c>
      <c r="K14" s="424"/>
      <c r="L14" s="424"/>
      <c r="M14" s="424"/>
      <c r="N14" s="434">
        <f t="shared" si="2"/>
        <v>0</v>
      </c>
      <c r="O14" s="434"/>
      <c r="P14" s="434"/>
      <c r="Q14" s="432">
        <f t="shared" si="0"/>
        <v>0</v>
      </c>
      <c r="R14" s="432"/>
      <c r="S14" s="133">
        <v>1.6</v>
      </c>
      <c r="T14" s="207">
        <v>1.25</v>
      </c>
      <c r="U14" s="424">
        <f t="shared" si="1"/>
        <v>0</v>
      </c>
      <c r="V14" s="443"/>
      <c r="W14" s="1"/>
      <c r="X14" s="1"/>
      <c r="Y14" s="1"/>
      <c r="Z14" s="1"/>
      <c r="AA14" s="1"/>
      <c r="AB14" s="1"/>
      <c r="AC14" s="1"/>
      <c r="AD14" s="8"/>
    </row>
    <row r="15" spans="1:30" s="6" customFormat="1" ht="50.1" customHeight="1">
      <c r="A15" s="44">
        <v>303090000</v>
      </c>
      <c r="B15" s="136">
        <v>2</v>
      </c>
      <c r="C15" s="136">
        <v>2</v>
      </c>
      <c r="D15" s="441">
        <v>0</v>
      </c>
      <c r="E15" s="441"/>
      <c r="F15" s="442">
        <v>419000</v>
      </c>
      <c r="G15" s="442">
        <v>419</v>
      </c>
      <c r="H15" s="442">
        <v>419</v>
      </c>
      <c r="I15" s="442">
        <v>419</v>
      </c>
      <c r="J15" s="425">
        <v>0</v>
      </c>
      <c r="K15" s="425"/>
      <c r="L15" s="425"/>
      <c r="M15" s="425"/>
      <c r="N15" s="420">
        <f t="shared" si="2"/>
        <v>0</v>
      </c>
      <c r="O15" s="420"/>
      <c r="P15" s="420"/>
      <c r="Q15" s="435">
        <f t="shared" si="0"/>
        <v>0</v>
      </c>
      <c r="R15" s="435"/>
      <c r="S15" s="134">
        <v>1.6</v>
      </c>
      <c r="T15" s="208">
        <v>1.25</v>
      </c>
      <c r="U15" s="425">
        <f t="shared" si="1"/>
        <v>0</v>
      </c>
      <c r="V15" s="436"/>
      <c r="W15" s="1"/>
      <c r="X15" s="1"/>
      <c r="Y15" s="1"/>
      <c r="Z15" s="1"/>
      <c r="AA15" s="1"/>
      <c r="AB15" s="1"/>
      <c r="AC15" s="1"/>
      <c r="AD15" s="5"/>
    </row>
    <row r="16" spans="1:30" ht="50.1" customHeight="1" thickBot="1">
      <c r="A16" s="54">
        <v>303100000</v>
      </c>
      <c r="B16" s="132">
        <v>2</v>
      </c>
      <c r="C16" s="132">
        <v>1</v>
      </c>
      <c r="D16" s="466">
        <v>0</v>
      </c>
      <c r="E16" s="466"/>
      <c r="F16" s="467">
        <v>468000</v>
      </c>
      <c r="G16" s="467">
        <v>469</v>
      </c>
      <c r="H16" s="467">
        <v>469</v>
      </c>
      <c r="I16" s="467">
        <v>469</v>
      </c>
      <c r="J16" s="455">
        <v>0</v>
      </c>
      <c r="K16" s="455"/>
      <c r="L16" s="455"/>
      <c r="M16" s="455"/>
      <c r="N16" s="468">
        <f t="shared" si="2"/>
        <v>0</v>
      </c>
      <c r="O16" s="468"/>
      <c r="P16" s="468"/>
      <c r="Q16" s="465">
        <f t="shared" si="0"/>
        <v>0</v>
      </c>
      <c r="R16" s="465"/>
      <c r="S16" s="131">
        <v>1.6</v>
      </c>
      <c r="T16" s="209">
        <v>1.25</v>
      </c>
      <c r="U16" s="455">
        <f t="shared" si="1"/>
        <v>0</v>
      </c>
      <c r="V16" s="456"/>
      <c r="AD16" s="7"/>
    </row>
    <row r="17" spans="1:30" ht="50.1" customHeight="1" thickBot="1">
      <c r="A17" s="461" t="s">
        <v>20</v>
      </c>
      <c r="B17" s="462"/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2"/>
      <c r="Q17" s="462"/>
      <c r="R17" s="462"/>
      <c r="S17" s="462"/>
      <c r="T17" s="462"/>
      <c r="U17" s="451">
        <f>SUM(U7:V16)</f>
        <v>712096000</v>
      </c>
      <c r="V17" s="452"/>
      <c r="AD17" s="7"/>
    </row>
    <row r="18" spans="1:30" ht="50.1" customHeight="1" thickBot="1">
      <c r="A18" s="457" t="s">
        <v>110</v>
      </c>
      <c r="B18" s="458"/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  <c r="O18" s="458"/>
      <c r="P18" s="458"/>
      <c r="Q18" s="458"/>
      <c r="R18" s="458"/>
      <c r="S18" s="458"/>
      <c r="T18" s="458"/>
      <c r="U18" s="459">
        <v>1.24</v>
      </c>
      <c r="V18" s="460"/>
    </row>
    <row r="19" spans="1:30" ht="50.1" customHeight="1" thickBot="1">
      <c r="A19" s="461" t="s">
        <v>61</v>
      </c>
      <c r="B19" s="462"/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2"/>
      <c r="Q19" s="462"/>
      <c r="R19" s="462"/>
      <c r="S19" s="462"/>
      <c r="T19" s="462"/>
      <c r="U19" s="451">
        <f>U17*U18</f>
        <v>882999040</v>
      </c>
      <c r="V19" s="452"/>
    </row>
    <row r="20" spans="1:30" ht="54.75" customHeight="1">
      <c r="A20" s="607" t="s">
        <v>201</v>
      </c>
      <c r="F20" s="50"/>
      <c r="G20" s="50"/>
      <c r="H20" s="50"/>
      <c r="I20" s="17"/>
    </row>
    <row r="21" spans="1:30" ht="39.950000000000003" customHeight="1"/>
    <row r="22" spans="1:30" ht="39.950000000000003" customHeight="1"/>
    <row r="23" spans="1:30" ht="39.950000000000003" customHeight="1"/>
    <row r="24" spans="1:30" ht="60" hidden="1" customHeight="1">
      <c r="J24" s="447" t="s">
        <v>22</v>
      </c>
      <c r="K24" s="447"/>
      <c r="L24" s="447"/>
      <c r="M24" s="447"/>
      <c r="N24" s="447"/>
      <c r="O24" s="447"/>
      <c r="P24" s="447"/>
      <c r="Q24" s="447"/>
      <c r="R24" s="447"/>
      <c r="S24" s="30"/>
      <c r="T24" s="30"/>
      <c r="U24" s="449"/>
      <c r="V24" s="450"/>
    </row>
    <row r="25" spans="1:30" ht="60" hidden="1" customHeight="1" thickBot="1">
      <c r="J25" s="448" t="s">
        <v>21</v>
      </c>
      <c r="K25" s="448"/>
      <c r="L25" s="448"/>
      <c r="M25" s="448"/>
      <c r="N25" s="448"/>
      <c r="O25" s="448"/>
      <c r="P25" s="448"/>
      <c r="Q25" s="448"/>
      <c r="R25" s="448"/>
      <c r="S25" s="31"/>
      <c r="T25" s="31"/>
      <c r="U25" s="453"/>
      <c r="V25" s="454"/>
    </row>
    <row r="26" spans="1:30" ht="60" hidden="1" customHeight="1" thickBot="1">
      <c r="J26" s="18"/>
      <c r="K26" s="18"/>
      <c r="L26" s="18"/>
      <c r="M26" s="18"/>
      <c r="N26" s="18"/>
      <c r="O26" s="18"/>
      <c r="P26" s="18"/>
      <c r="Q26" s="18"/>
      <c r="R26" s="19"/>
      <c r="S26" s="18"/>
      <c r="T26" s="18"/>
      <c r="U26" s="445"/>
      <c r="V26" s="446"/>
    </row>
  </sheetData>
  <mergeCells count="96">
    <mergeCell ref="A18:T18"/>
    <mergeCell ref="U18:V18"/>
    <mergeCell ref="A19:T19"/>
    <mergeCell ref="U19:V19"/>
    <mergeCell ref="T2:V2"/>
    <mergeCell ref="T3:V3"/>
    <mergeCell ref="A17:T17"/>
    <mergeCell ref="A5:A6"/>
    <mergeCell ref="B5:B6"/>
    <mergeCell ref="C5:C6"/>
    <mergeCell ref="Q16:R16"/>
    <mergeCell ref="D16:E16"/>
    <mergeCell ref="F16:I16"/>
    <mergeCell ref="N16:P16"/>
    <mergeCell ref="D5:E6"/>
    <mergeCell ref="F5:I6"/>
    <mergeCell ref="U26:V26"/>
    <mergeCell ref="J24:R24"/>
    <mergeCell ref="J25:R25"/>
    <mergeCell ref="U24:V24"/>
    <mergeCell ref="U17:V17"/>
    <mergeCell ref="U25:V25"/>
    <mergeCell ref="U16:V16"/>
    <mergeCell ref="J16:K16"/>
    <mergeCell ref="L16:M16"/>
    <mergeCell ref="Q10:R10"/>
    <mergeCell ref="U10:V10"/>
    <mergeCell ref="Q11:R11"/>
    <mergeCell ref="U11:V11"/>
    <mergeCell ref="Q12:R12"/>
    <mergeCell ref="U12:V12"/>
    <mergeCell ref="Q13:R13"/>
    <mergeCell ref="U13:V13"/>
    <mergeCell ref="Q14:R14"/>
    <mergeCell ref="U14:V14"/>
    <mergeCell ref="Q15:R15"/>
    <mergeCell ref="U15:V15"/>
    <mergeCell ref="D14:E14"/>
    <mergeCell ref="F14:I14"/>
    <mergeCell ref="N14:P14"/>
    <mergeCell ref="D15:E15"/>
    <mergeCell ref="F15:I15"/>
    <mergeCell ref="N15:P15"/>
    <mergeCell ref="J14:K14"/>
    <mergeCell ref="L14:M14"/>
    <mergeCell ref="J15:K15"/>
    <mergeCell ref="L15:M15"/>
    <mergeCell ref="D13:E13"/>
    <mergeCell ref="F13:I13"/>
    <mergeCell ref="N13:P13"/>
    <mergeCell ref="L12:M12"/>
    <mergeCell ref="J13:K13"/>
    <mergeCell ref="L13:M13"/>
    <mergeCell ref="J12:K12"/>
    <mergeCell ref="D12:E12"/>
    <mergeCell ref="F12:I12"/>
    <mergeCell ref="N12:P12"/>
    <mergeCell ref="D11:E11"/>
    <mergeCell ref="F11:I11"/>
    <mergeCell ref="N11:P11"/>
    <mergeCell ref="U8:V8"/>
    <mergeCell ref="D9:E9"/>
    <mergeCell ref="F9:I9"/>
    <mergeCell ref="J10:K10"/>
    <mergeCell ref="L10:M10"/>
    <mergeCell ref="J11:K11"/>
    <mergeCell ref="L11:M11"/>
    <mergeCell ref="D10:E10"/>
    <mergeCell ref="F10:I10"/>
    <mergeCell ref="D7:E7"/>
    <mergeCell ref="F7:I7"/>
    <mergeCell ref="D8:E8"/>
    <mergeCell ref="F8:I8"/>
    <mergeCell ref="N10:P10"/>
    <mergeCell ref="U7:V7"/>
    <mergeCell ref="Q8:R8"/>
    <mergeCell ref="N7:P7"/>
    <mergeCell ref="N8:P8"/>
    <mergeCell ref="Q9:R9"/>
    <mergeCell ref="U9:V9"/>
    <mergeCell ref="A2:S4"/>
    <mergeCell ref="T4:V4"/>
    <mergeCell ref="N6:P6"/>
    <mergeCell ref="N9:P9"/>
    <mergeCell ref="J5:K6"/>
    <mergeCell ref="L5:M6"/>
    <mergeCell ref="J7:K7"/>
    <mergeCell ref="L7:M7"/>
    <mergeCell ref="J8:K8"/>
    <mergeCell ref="L8:M8"/>
    <mergeCell ref="J9:K9"/>
    <mergeCell ref="L9:M9"/>
    <mergeCell ref="N5:V5"/>
    <mergeCell ref="Q6:R6"/>
    <mergeCell ref="U6:V6"/>
    <mergeCell ref="Q7:R7"/>
  </mergeCells>
  <phoneticPr fontId="8" type="noConversion"/>
  <printOptions horizontalCentered="1"/>
  <pageMargins left="0.23622047244094499" right="0.23622047244094499" top="0.511811023622047" bottom="0.23622047244094499" header="0.31496062992126" footer="0.31496062992126"/>
  <pageSetup paperSize="9" scale="41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zoomScaleNormal="100" zoomScaleSheetLayoutView="100" workbookViewId="0">
      <selection activeCell="H6" sqref="H6"/>
    </sheetView>
  </sheetViews>
  <sheetFormatPr defaultRowHeight="15"/>
  <cols>
    <col min="1" max="1" width="7.7109375" style="102" customWidth="1"/>
    <col min="2" max="2" width="17.42578125" style="102" customWidth="1"/>
    <col min="3" max="3" width="22.85546875" style="102" customWidth="1"/>
    <col min="4" max="4" width="16.28515625" style="102" customWidth="1"/>
    <col min="5" max="5" width="16.85546875" style="102" customWidth="1"/>
    <col min="6" max="6" width="18.42578125" style="102" customWidth="1"/>
    <col min="7" max="7" width="13.140625" style="102" customWidth="1"/>
    <col min="8" max="8" width="15.7109375" style="102" customWidth="1"/>
    <col min="9" max="16384" width="9.140625" style="102"/>
  </cols>
  <sheetData>
    <row r="1" spans="1:9" ht="29.25" customHeight="1">
      <c r="A1" s="469" t="s">
        <v>175</v>
      </c>
      <c r="B1" s="470"/>
      <c r="C1" s="470"/>
      <c r="D1" s="470"/>
      <c r="E1" s="470"/>
      <c r="F1" s="470"/>
      <c r="G1" s="473" t="str">
        <f>'1 خلاصه مالی صورت‌حساب'!E2</f>
        <v xml:space="preserve">دوره کارکرد : 98/10/01   تا 98/10/30 </v>
      </c>
      <c r="H1" s="474"/>
    </row>
    <row r="2" spans="1:9" ht="24.75" customHeight="1" thickBot="1">
      <c r="A2" s="471"/>
      <c r="B2" s="472"/>
      <c r="C2" s="472"/>
      <c r="D2" s="472"/>
      <c r="E2" s="472"/>
      <c r="F2" s="472"/>
      <c r="G2" s="475" t="str">
        <f>'1 خلاصه مالی صورت‌حساب'!A2</f>
        <v>صورت حساب  شماره :8</v>
      </c>
      <c r="H2" s="476"/>
    </row>
    <row r="3" spans="1:9" ht="39.950000000000003" customHeight="1">
      <c r="A3" s="113" t="s">
        <v>2</v>
      </c>
      <c r="B3" s="112" t="s">
        <v>116</v>
      </c>
      <c r="C3" s="112" t="s">
        <v>123</v>
      </c>
      <c r="D3" s="156" t="s">
        <v>159</v>
      </c>
      <c r="E3" s="112" t="s">
        <v>4</v>
      </c>
      <c r="F3" s="112" t="s">
        <v>130</v>
      </c>
      <c r="G3" s="112" t="s">
        <v>117</v>
      </c>
      <c r="H3" s="114" t="s">
        <v>129</v>
      </c>
    </row>
    <row r="4" spans="1:9" ht="39.950000000000003" customHeight="1">
      <c r="A4" s="104">
        <v>1</v>
      </c>
      <c r="B4" s="108" t="s">
        <v>118</v>
      </c>
      <c r="C4" s="109" t="s">
        <v>124</v>
      </c>
      <c r="D4" s="109" t="s">
        <v>131</v>
      </c>
      <c r="E4" s="109">
        <v>1</v>
      </c>
      <c r="F4" s="109">
        <v>1</v>
      </c>
      <c r="G4" s="105">
        <v>20</v>
      </c>
      <c r="H4" s="115">
        <v>150</v>
      </c>
    </row>
    <row r="5" spans="1:9" ht="39.950000000000003" customHeight="1">
      <c r="A5" s="104">
        <v>2</v>
      </c>
      <c r="B5" s="108" t="s">
        <v>119</v>
      </c>
      <c r="C5" s="109" t="s">
        <v>125</v>
      </c>
      <c r="D5" s="109" t="s">
        <v>132</v>
      </c>
      <c r="E5" s="109">
        <v>1</v>
      </c>
      <c r="F5" s="109">
        <v>3</v>
      </c>
      <c r="G5" s="105">
        <v>15</v>
      </c>
      <c r="H5" s="115">
        <v>120</v>
      </c>
      <c r="I5" s="119"/>
    </row>
    <row r="6" spans="1:9" ht="39.950000000000003" customHeight="1">
      <c r="A6" s="104">
        <v>3</v>
      </c>
      <c r="B6" s="108" t="s">
        <v>120</v>
      </c>
      <c r="C6" s="109" t="s">
        <v>126</v>
      </c>
      <c r="D6" s="109" t="s">
        <v>134</v>
      </c>
      <c r="E6" s="109">
        <v>1</v>
      </c>
      <c r="F6" s="109">
        <v>3</v>
      </c>
      <c r="G6" s="105">
        <v>22</v>
      </c>
      <c r="H6" s="115">
        <v>176</v>
      </c>
      <c r="I6" s="119"/>
    </row>
    <row r="7" spans="1:9" ht="39.950000000000003" customHeight="1">
      <c r="A7" s="104">
        <v>4</v>
      </c>
      <c r="B7" s="108" t="s">
        <v>121</v>
      </c>
      <c r="C7" s="109" t="s">
        <v>127</v>
      </c>
      <c r="D7" s="109" t="s">
        <v>133</v>
      </c>
      <c r="E7" s="109">
        <v>1</v>
      </c>
      <c r="F7" s="109">
        <v>4</v>
      </c>
      <c r="G7" s="105">
        <v>23</v>
      </c>
      <c r="H7" s="115">
        <v>176</v>
      </c>
      <c r="I7" s="119"/>
    </row>
    <row r="8" spans="1:9" ht="39.950000000000003" customHeight="1" thickBot="1">
      <c r="A8" s="106">
        <v>5</v>
      </c>
      <c r="B8" s="110" t="s">
        <v>122</v>
      </c>
      <c r="C8" s="111" t="s">
        <v>128</v>
      </c>
      <c r="D8" s="111" t="s">
        <v>133</v>
      </c>
      <c r="E8" s="111">
        <v>2</v>
      </c>
      <c r="F8" s="111">
        <v>4</v>
      </c>
      <c r="G8" s="107">
        <v>23</v>
      </c>
      <c r="H8" s="116">
        <v>176</v>
      </c>
      <c r="I8" s="119"/>
    </row>
    <row r="9" spans="1:9" ht="25.5" customHeight="1">
      <c r="A9" s="118" t="s">
        <v>135</v>
      </c>
      <c r="C9" s="103"/>
      <c r="D9" s="103"/>
      <c r="E9" s="103"/>
      <c r="F9" s="103"/>
      <c r="H9" s="117"/>
    </row>
    <row r="10" spans="1:9" ht="22.5">
      <c r="A10" s="118" t="s">
        <v>200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41"/>
  <sheetViews>
    <sheetView rightToLeft="1" view="pageBreakPreview" zoomScale="55" zoomScaleNormal="100" zoomScaleSheetLayoutView="55" workbookViewId="0">
      <selection activeCell="E2" sqref="E2"/>
    </sheetView>
  </sheetViews>
  <sheetFormatPr defaultColWidth="9.140625" defaultRowHeight="18"/>
  <cols>
    <col min="1" max="1" width="10.140625" style="126" customWidth="1"/>
    <col min="2" max="2" width="53.5703125" style="124" customWidth="1"/>
    <col min="3" max="3" width="24.140625" style="124" customWidth="1"/>
    <col min="4" max="4" width="24.28515625" style="124" customWidth="1"/>
    <col min="5" max="5" width="22.85546875" style="124" customWidth="1"/>
    <col min="6" max="6" width="15.7109375" style="124" customWidth="1"/>
    <col min="7" max="7" width="15.7109375" style="122" customWidth="1"/>
    <col min="8" max="8" width="15.7109375" style="125" customWidth="1"/>
    <col min="9" max="9" width="15.7109375" style="121" customWidth="1"/>
    <col min="10" max="13" width="15.7109375" style="123" customWidth="1"/>
    <col min="14" max="14" width="15.7109375" style="120" customWidth="1"/>
    <col min="15" max="15" width="31" style="120" customWidth="1"/>
    <col min="16" max="24" width="15.7109375" style="120" customWidth="1"/>
    <col min="25" max="16384" width="9.140625" style="120"/>
  </cols>
  <sheetData>
    <row r="1" spans="1:16" ht="63" customHeight="1" thickBot="1">
      <c r="A1" s="534" t="s">
        <v>158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6"/>
    </row>
    <row r="2" spans="1:16" s="123" customFormat="1" ht="90" customHeight="1" thickBot="1">
      <c r="A2" s="214" t="s">
        <v>2</v>
      </c>
      <c r="B2" s="215" t="s">
        <v>155</v>
      </c>
      <c r="C2" s="213" t="s">
        <v>191</v>
      </c>
      <c r="D2" s="213" t="s">
        <v>157</v>
      </c>
      <c r="E2" s="216" t="s">
        <v>156</v>
      </c>
      <c r="F2" s="487" t="s">
        <v>160</v>
      </c>
      <c r="G2" s="488"/>
      <c r="H2" s="488"/>
      <c r="I2" s="488"/>
      <c r="J2" s="488"/>
      <c r="K2" s="488"/>
      <c r="L2" s="488"/>
      <c r="M2" s="488"/>
      <c r="N2" s="489"/>
      <c r="O2" s="217" t="s">
        <v>192</v>
      </c>
      <c r="P2" s="174" t="s">
        <v>187</v>
      </c>
    </row>
    <row r="3" spans="1:16" s="121" customFormat="1" ht="15" customHeight="1">
      <c r="A3" s="520">
        <v>1</v>
      </c>
      <c r="B3" s="490" t="s">
        <v>139</v>
      </c>
      <c r="C3" s="479"/>
      <c r="D3" s="479"/>
      <c r="E3" s="508"/>
      <c r="F3" s="192">
        <v>2</v>
      </c>
      <c r="G3" s="141">
        <v>3</v>
      </c>
      <c r="H3" s="141">
        <v>4</v>
      </c>
      <c r="I3" s="141">
        <v>8</v>
      </c>
      <c r="J3" s="141">
        <v>9</v>
      </c>
      <c r="K3" s="141">
        <v>14</v>
      </c>
      <c r="L3" s="141">
        <v>15</v>
      </c>
      <c r="M3" s="141">
        <v>16</v>
      </c>
      <c r="N3" s="142">
        <v>17</v>
      </c>
      <c r="O3" s="537">
        <f>D3-0.8*E3-0.7*(SUM(F4:J4,L4:N4))-0.8*K4</f>
        <v>0</v>
      </c>
      <c r="P3" s="173"/>
    </row>
    <row r="4" spans="1:16" s="121" customFormat="1" ht="39.950000000000003" customHeight="1" thickBot="1">
      <c r="A4" s="521"/>
      <c r="B4" s="491"/>
      <c r="C4" s="480"/>
      <c r="D4" s="480"/>
      <c r="E4" s="509"/>
      <c r="F4" s="193"/>
      <c r="G4" s="175"/>
      <c r="H4" s="175"/>
      <c r="I4" s="175"/>
      <c r="J4" s="175"/>
      <c r="K4" s="175"/>
      <c r="L4" s="175"/>
      <c r="M4" s="175"/>
      <c r="N4" s="194"/>
      <c r="O4" s="538"/>
      <c r="P4" s="173"/>
    </row>
    <row r="5" spans="1:16" ht="15" customHeight="1">
      <c r="A5" s="522">
        <v>2</v>
      </c>
      <c r="B5" s="492" t="s">
        <v>144</v>
      </c>
      <c r="C5" s="481">
        <v>62585074025</v>
      </c>
      <c r="D5" s="481">
        <v>59455820323.75</v>
      </c>
      <c r="E5" s="510"/>
      <c r="F5" s="176">
        <v>18</v>
      </c>
      <c r="G5" s="143">
        <v>17</v>
      </c>
      <c r="H5" s="143">
        <v>15</v>
      </c>
      <c r="I5" s="143">
        <v>14</v>
      </c>
      <c r="J5" s="143">
        <v>12</v>
      </c>
      <c r="K5" s="84"/>
      <c r="L5" s="84"/>
      <c r="M5" s="84"/>
      <c r="N5" s="177"/>
      <c r="O5" s="539">
        <f>D5-0.8*E5-0.8*(SUM(F6:N6))</f>
        <v>33164223759.75</v>
      </c>
    </row>
    <row r="6" spans="1:16" ht="39.950000000000003" customHeight="1" thickBot="1">
      <c r="A6" s="523"/>
      <c r="B6" s="493"/>
      <c r="C6" s="482"/>
      <c r="D6" s="482"/>
      <c r="E6" s="511"/>
      <c r="F6" s="180"/>
      <c r="G6" s="181">
        <v>16520025430</v>
      </c>
      <c r="H6" s="181">
        <v>6758222055</v>
      </c>
      <c r="I6" s="181">
        <v>9586248220</v>
      </c>
      <c r="J6" s="181"/>
      <c r="K6" s="182"/>
      <c r="L6" s="182"/>
      <c r="M6" s="182"/>
      <c r="N6" s="183"/>
      <c r="O6" s="540"/>
    </row>
    <row r="7" spans="1:16" ht="15" customHeight="1">
      <c r="A7" s="524">
        <v>3</v>
      </c>
      <c r="B7" s="494" t="s">
        <v>153</v>
      </c>
      <c r="C7" s="483"/>
      <c r="D7" s="483"/>
      <c r="E7" s="512"/>
      <c r="F7" s="184">
        <v>18</v>
      </c>
      <c r="G7" s="144">
        <v>17</v>
      </c>
      <c r="H7" s="144">
        <v>16</v>
      </c>
      <c r="I7" s="144">
        <v>15</v>
      </c>
      <c r="J7" s="144">
        <v>14</v>
      </c>
      <c r="K7" s="84"/>
      <c r="L7" s="84"/>
      <c r="M7" s="84"/>
      <c r="N7" s="177"/>
      <c r="O7" s="541">
        <f>D7-0.8*E7-0.8*(SUM(F8:N8))</f>
        <v>0</v>
      </c>
    </row>
    <row r="8" spans="1:16" ht="39.950000000000003" customHeight="1" thickBot="1">
      <c r="A8" s="525"/>
      <c r="B8" s="495"/>
      <c r="C8" s="484"/>
      <c r="D8" s="484"/>
      <c r="E8" s="513"/>
      <c r="F8" s="185"/>
      <c r="G8" s="127"/>
      <c r="H8" s="127"/>
      <c r="I8" s="127"/>
      <c r="J8" s="127"/>
      <c r="K8" s="178"/>
      <c r="L8" s="178"/>
      <c r="M8" s="178"/>
      <c r="N8" s="179"/>
      <c r="O8" s="542"/>
    </row>
    <row r="9" spans="1:16" ht="15" customHeight="1">
      <c r="A9" s="526">
        <v>4</v>
      </c>
      <c r="B9" s="496" t="s">
        <v>140</v>
      </c>
      <c r="C9" s="516"/>
      <c r="D9" s="516"/>
      <c r="E9" s="514"/>
      <c r="F9" s="186">
        <v>12</v>
      </c>
      <c r="G9" s="145">
        <v>13</v>
      </c>
      <c r="H9" s="145">
        <v>14</v>
      </c>
      <c r="I9" s="145">
        <v>11</v>
      </c>
      <c r="J9" s="84"/>
      <c r="K9" s="84"/>
      <c r="L9" s="84"/>
      <c r="M9" s="84"/>
      <c r="N9" s="177"/>
      <c r="O9" s="543">
        <f>D9-0.8*E9-0.8*(SUM(F10:N10))</f>
        <v>0</v>
      </c>
    </row>
    <row r="10" spans="1:16" ht="39.950000000000003" customHeight="1" thickBot="1">
      <c r="A10" s="527"/>
      <c r="B10" s="497"/>
      <c r="C10" s="517"/>
      <c r="D10" s="517"/>
      <c r="E10" s="515"/>
      <c r="F10" s="187"/>
      <c r="G10" s="128"/>
      <c r="H10" s="128"/>
      <c r="I10" s="128"/>
      <c r="J10" s="178"/>
      <c r="K10" s="178"/>
      <c r="L10" s="178"/>
      <c r="M10" s="178"/>
      <c r="N10" s="179"/>
      <c r="O10" s="544"/>
    </row>
    <row r="11" spans="1:16" ht="15" customHeight="1">
      <c r="A11" s="528">
        <v>5</v>
      </c>
      <c r="B11" s="498" t="s">
        <v>142</v>
      </c>
      <c r="C11" s="518"/>
      <c r="D11" s="518"/>
      <c r="E11" s="551"/>
      <c r="F11" s="188">
        <v>17</v>
      </c>
      <c r="G11" s="146">
        <v>18</v>
      </c>
      <c r="H11" s="146">
        <v>15</v>
      </c>
      <c r="I11" s="146">
        <v>20</v>
      </c>
      <c r="J11" s="84"/>
      <c r="K11" s="84"/>
      <c r="L11" s="84"/>
      <c r="M11" s="84"/>
      <c r="N11" s="177"/>
      <c r="O11" s="545">
        <f>D11-0.8*E11-0.8*(SUM(F12:G12,I12))-0.35*H12</f>
        <v>0</v>
      </c>
    </row>
    <row r="12" spans="1:16" ht="39.950000000000003" customHeight="1" thickBot="1">
      <c r="A12" s="529"/>
      <c r="B12" s="499"/>
      <c r="C12" s="519"/>
      <c r="D12" s="519"/>
      <c r="E12" s="552"/>
      <c r="F12" s="189"/>
      <c r="G12" s="129"/>
      <c r="H12" s="129"/>
      <c r="I12" s="129"/>
      <c r="J12" s="178"/>
      <c r="K12" s="178"/>
      <c r="L12" s="178"/>
      <c r="M12" s="178"/>
      <c r="N12" s="179"/>
      <c r="O12" s="546"/>
    </row>
    <row r="13" spans="1:16" ht="15" customHeight="1">
      <c r="A13" s="530">
        <v>6</v>
      </c>
      <c r="B13" s="500" t="s">
        <v>143</v>
      </c>
      <c r="C13" s="477">
        <v>130852497020</v>
      </c>
      <c r="D13" s="477">
        <v>104681997616</v>
      </c>
      <c r="E13" s="506"/>
      <c r="F13" s="190">
        <v>22</v>
      </c>
      <c r="G13" s="147">
        <v>17</v>
      </c>
      <c r="H13" s="147">
        <v>15</v>
      </c>
      <c r="I13" s="147">
        <v>20</v>
      </c>
      <c r="J13" s="84"/>
      <c r="K13" s="84"/>
      <c r="L13" s="84"/>
      <c r="M13" s="84"/>
      <c r="N13" s="177"/>
      <c r="O13" s="547">
        <f>D13-0.8*E13-0.8*(SUM(F14:G14,I14))-0.35*H14</f>
        <v>95061353910.399994</v>
      </c>
    </row>
    <row r="14" spans="1:16" ht="39.950000000000003" customHeight="1" thickBot="1">
      <c r="A14" s="531"/>
      <c r="B14" s="501"/>
      <c r="C14" s="478"/>
      <c r="D14" s="478"/>
      <c r="E14" s="507"/>
      <c r="F14" s="191"/>
      <c r="G14" s="130"/>
      <c r="H14" s="130"/>
      <c r="I14" s="130">
        <v>12025804632</v>
      </c>
      <c r="J14" s="178"/>
      <c r="K14" s="178"/>
      <c r="L14" s="178"/>
      <c r="M14" s="178"/>
      <c r="N14" s="179"/>
      <c r="O14" s="548"/>
    </row>
    <row r="15" spans="1:16" ht="15" customHeight="1">
      <c r="A15" s="485">
        <v>15</v>
      </c>
      <c r="B15" s="532" t="s">
        <v>154</v>
      </c>
      <c r="C15" s="504"/>
      <c r="D15" s="504"/>
      <c r="E15" s="502"/>
      <c r="F15" s="190">
        <v>14</v>
      </c>
      <c r="G15" s="147">
        <v>15</v>
      </c>
      <c r="H15" s="84"/>
      <c r="I15" s="84"/>
      <c r="J15" s="84"/>
      <c r="K15" s="84"/>
      <c r="L15" s="84"/>
      <c r="M15" s="84"/>
      <c r="N15" s="177"/>
      <c r="O15" s="549">
        <f>D15-0.8*E15-0.8*(SUM(F16:N16))</f>
        <v>0</v>
      </c>
    </row>
    <row r="16" spans="1:16" ht="39.950000000000003" customHeight="1" thickBot="1">
      <c r="A16" s="486"/>
      <c r="B16" s="533"/>
      <c r="C16" s="505"/>
      <c r="D16" s="505"/>
      <c r="E16" s="503"/>
      <c r="F16" s="191"/>
      <c r="G16" s="130"/>
      <c r="H16" s="178"/>
      <c r="I16" s="178"/>
      <c r="J16" s="178"/>
      <c r="K16" s="178"/>
      <c r="L16" s="178"/>
      <c r="M16" s="178"/>
      <c r="N16" s="179"/>
      <c r="O16" s="550"/>
    </row>
    <row r="17" spans="1:15" ht="15" customHeight="1">
      <c r="A17" s="485">
        <v>7</v>
      </c>
      <c r="B17" s="532" t="s">
        <v>141</v>
      </c>
      <c r="C17" s="504"/>
      <c r="D17" s="504"/>
      <c r="E17" s="502"/>
      <c r="F17" s="190">
        <v>10</v>
      </c>
      <c r="G17" s="84"/>
      <c r="H17" s="84"/>
      <c r="I17" s="84"/>
      <c r="J17" s="84"/>
      <c r="K17" s="84"/>
      <c r="L17" s="84"/>
      <c r="M17" s="84"/>
      <c r="N17" s="177"/>
      <c r="O17" s="549">
        <f>D17-0.8*E17-0.8*(SUM(F18:N18))</f>
        <v>0</v>
      </c>
    </row>
    <row r="18" spans="1:15" ht="39.950000000000003" customHeight="1" thickBot="1">
      <c r="A18" s="486"/>
      <c r="B18" s="533"/>
      <c r="C18" s="505"/>
      <c r="D18" s="505"/>
      <c r="E18" s="503"/>
      <c r="F18" s="191"/>
      <c r="G18" s="178"/>
      <c r="H18" s="178"/>
      <c r="I18" s="178"/>
      <c r="J18" s="178"/>
      <c r="K18" s="178"/>
      <c r="L18" s="178"/>
      <c r="M18" s="178"/>
      <c r="N18" s="179"/>
      <c r="O18" s="550"/>
    </row>
    <row r="19" spans="1:15" ht="15" customHeight="1">
      <c r="A19" s="485">
        <v>10</v>
      </c>
      <c r="B19" s="532" t="s">
        <v>138</v>
      </c>
      <c r="C19" s="504">
        <v>108505072511</v>
      </c>
      <c r="D19" s="504">
        <v>86804058009</v>
      </c>
      <c r="E19" s="502"/>
      <c r="F19" s="190">
        <v>28</v>
      </c>
      <c r="G19" s="84"/>
      <c r="H19" s="84"/>
      <c r="I19" s="84"/>
      <c r="J19" s="84"/>
      <c r="K19" s="84"/>
      <c r="L19" s="84"/>
      <c r="M19" s="84"/>
      <c r="N19" s="177"/>
      <c r="O19" s="549">
        <f>D19-0.8*E19-0.8*(SUM(F20:N20))</f>
        <v>84041990713</v>
      </c>
    </row>
    <row r="20" spans="1:15" ht="39.950000000000003" customHeight="1" thickBot="1">
      <c r="A20" s="486"/>
      <c r="B20" s="533"/>
      <c r="C20" s="505"/>
      <c r="D20" s="505"/>
      <c r="E20" s="503"/>
      <c r="F20" s="191">
        <v>3452584120</v>
      </c>
      <c r="G20" s="178"/>
      <c r="H20" s="178"/>
      <c r="I20" s="178"/>
      <c r="J20" s="178"/>
      <c r="K20" s="178"/>
      <c r="L20" s="178"/>
      <c r="M20" s="178"/>
      <c r="N20" s="179"/>
      <c r="O20" s="550"/>
    </row>
    <row r="21" spans="1:15" ht="15" customHeight="1">
      <c r="A21" s="485">
        <v>11</v>
      </c>
      <c r="B21" s="532" t="s">
        <v>145</v>
      </c>
      <c r="C21" s="504"/>
      <c r="D21" s="504"/>
      <c r="E21" s="502"/>
      <c r="F21" s="190">
        <v>15</v>
      </c>
      <c r="G21" s="84"/>
      <c r="H21" s="84"/>
      <c r="I21" s="84"/>
      <c r="J21" s="84"/>
      <c r="K21" s="84"/>
      <c r="L21" s="84"/>
      <c r="M21" s="84"/>
      <c r="N21" s="177"/>
      <c r="O21" s="549">
        <f>D21-0.8*E21-0.8*(SUM(F22:N22))</f>
        <v>0</v>
      </c>
    </row>
    <row r="22" spans="1:15" ht="39.950000000000003" customHeight="1" thickBot="1">
      <c r="A22" s="486"/>
      <c r="B22" s="533"/>
      <c r="C22" s="505"/>
      <c r="D22" s="505"/>
      <c r="E22" s="503"/>
      <c r="F22" s="191"/>
      <c r="G22" s="178"/>
      <c r="H22" s="178"/>
      <c r="I22" s="178"/>
      <c r="J22" s="178"/>
      <c r="K22" s="178"/>
      <c r="L22" s="178"/>
      <c r="M22" s="178"/>
      <c r="N22" s="179"/>
      <c r="O22" s="550"/>
    </row>
    <row r="23" spans="1:15" ht="15" customHeight="1">
      <c r="A23" s="485">
        <v>12</v>
      </c>
      <c r="B23" s="532" t="s">
        <v>146</v>
      </c>
      <c r="C23" s="504"/>
      <c r="D23" s="504"/>
      <c r="E23" s="502"/>
      <c r="F23" s="190">
        <v>11</v>
      </c>
      <c r="G23" s="84"/>
      <c r="H23" s="84"/>
      <c r="I23" s="84"/>
      <c r="J23" s="84"/>
      <c r="K23" s="84"/>
      <c r="L23" s="84"/>
      <c r="M23" s="84"/>
      <c r="N23" s="177"/>
      <c r="O23" s="549">
        <f>D23-0.8*E23-0.8*(SUM(F24:N24))</f>
        <v>0</v>
      </c>
    </row>
    <row r="24" spans="1:15" ht="39.950000000000003" customHeight="1" thickBot="1">
      <c r="A24" s="486"/>
      <c r="B24" s="533"/>
      <c r="C24" s="505"/>
      <c r="D24" s="505"/>
      <c r="E24" s="503"/>
      <c r="F24" s="191"/>
      <c r="G24" s="178"/>
      <c r="H24" s="178"/>
      <c r="I24" s="178"/>
      <c r="J24" s="178"/>
      <c r="K24" s="178"/>
      <c r="L24" s="178"/>
      <c r="M24" s="178"/>
      <c r="N24" s="179"/>
      <c r="O24" s="550"/>
    </row>
    <row r="25" spans="1:15" ht="15" customHeight="1">
      <c r="A25" s="485">
        <v>8</v>
      </c>
      <c r="B25" s="532" t="s">
        <v>151</v>
      </c>
      <c r="C25" s="504"/>
      <c r="D25" s="504"/>
      <c r="E25" s="502"/>
      <c r="F25" s="195"/>
      <c r="G25" s="84"/>
      <c r="H25" s="84"/>
      <c r="I25" s="84"/>
      <c r="J25" s="84"/>
      <c r="K25" s="84"/>
      <c r="L25" s="84"/>
      <c r="M25" s="84"/>
      <c r="N25" s="177"/>
      <c r="O25" s="558">
        <f>0.65*(D25-E25)+0.2*E25</f>
        <v>0</v>
      </c>
    </row>
    <row r="26" spans="1:15" ht="39.950000000000003" customHeight="1" thickBot="1">
      <c r="A26" s="486"/>
      <c r="B26" s="533"/>
      <c r="C26" s="505"/>
      <c r="D26" s="505"/>
      <c r="E26" s="503"/>
      <c r="F26" s="196"/>
      <c r="G26" s="178"/>
      <c r="H26" s="178"/>
      <c r="I26" s="178"/>
      <c r="J26" s="178"/>
      <c r="K26" s="178"/>
      <c r="L26" s="178"/>
      <c r="M26" s="178"/>
      <c r="N26" s="179"/>
      <c r="O26" s="559"/>
    </row>
    <row r="27" spans="1:15" ht="15" customHeight="1">
      <c r="A27" s="485">
        <v>9</v>
      </c>
      <c r="B27" s="532" t="s">
        <v>152</v>
      </c>
      <c r="C27" s="504"/>
      <c r="D27" s="504"/>
      <c r="E27" s="502"/>
      <c r="F27" s="195"/>
      <c r="G27" s="84"/>
      <c r="H27" s="84"/>
      <c r="I27" s="84"/>
      <c r="J27" s="84"/>
      <c r="K27" s="84"/>
      <c r="L27" s="84"/>
      <c r="M27" s="84"/>
      <c r="N27" s="177"/>
      <c r="O27" s="558">
        <f>0.65*(D27-E27)+0.2*E27</f>
        <v>0</v>
      </c>
    </row>
    <row r="28" spans="1:15" ht="39.950000000000003" customHeight="1" thickBot="1">
      <c r="A28" s="486"/>
      <c r="B28" s="533"/>
      <c r="C28" s="505"/>
      <c r="D28" s="505"/>
      <c r="E28" s="503"/>
      <c r="F28" s="196"/>
      <c r="G28" s="178"/>
      <c r="H28" s="178"/>
      <c r="I28" s="178"/>
      <c r="J28" s="178"/>
      <c r="K28" s="178"/>
      <c r="L28" s="178"/>
      <c r="M28" s="178"/>
      <c r="N28" s="179"/>
      <c r="O28" s="559"/>
    </row>
    <row r="29" spans="1:15" ht="15" customHeight="1">
      <c r="A29" s="485">
        <v>13</v>
      </c>
      <c r="B29" s="532" t="s">
        <v>147</v>
      </c>
      <c r="C29" s="504"/>
      <c r="D29" s="504"/>
      <c r="E29" s="502"/>
      <c r="F29" s="195"/>
      <c r="G29" s="84"/>
      <c r="H29" s="84"/>
      <c r="I29" s="84"/>
      <c r="J29" s="84"/>
      <c r="K29" s="84"/>
      <c r="L29" s="84"/>
      <c r="M29" s="84"/>
      <c r="N29" s="177"/>
      <c r="O29" s="549">
        <f>D29-0.8*E29-0.8*(SUM(F30:N30))</f>
        <v>0</v>
      </c>
    </row>
    <row r="30" spans="1:15" ht="39.950000000000003" customHeight="1" thickBot="1">
      <c r="A30" s="486"/>
      <c r="B30" s="533"/>
      <c r="C30" s="505"/>
      <c r="D30" s="505"/>
      <c r="E30" s="503"/>
      <c r="F30" s="196"/>
      <c r="G30" s="178"/>
      <c r="H30" s="178"/>
      <c r="I30" s="178"/>
      <c r="J30" s="178"/>
      <c r="K30" s="178"/>
      <c r="L30" s="178"/>
      <c r="M30" s="178"/>
      <c r="N30" s="179"/>
      <c r="O30" s="550"/>
    </row>
    <row r="31" spans="1:15" ht="15" customHeight="1">
      <c r="A31" s="485">
        <v>14</v>
      </c>
      <c r="B31" s="532" t="s">
        <v>150</v>
      </c>
      <c r="C31" s="504"/>
      <c r="D31" s="504"/>
      <c r="E31" s="502"/>
      <c r="F31" s="195"/>
      <c r="G31" s="84"/>
      <c r="H31" s="84"/>
      <c r="I31" s="84"/>
      <c r="J31" s="84"/>
      <c r="K31" s="84"/>
      <c r="L31" s="84"/>
      <c r="M31" s="84"/>
      <c r="N31" s="177"/>
      <c r="O31" s="549">
        <f>D31-0.8*E31-0.8*(SUM(F32:N32))</f>
        <v>0</v>
      </c>
    </row>
    <row r="32" spans="1:15" ht="39.950000000000003" customHeight="1" thickBot="1">
      <c r="A32" s="486"/>
      <c r="B32" s="533"/>
      <c r="C32" s="505"/>
      <c r="D32" s="505"/>
      <c r="E32" s="503"/>
      <c r="F32" s="196"/>
      <c r="G32" s="178"/>
      <c r="H32" s="178"/>
      <c r="I32" s="178"/>
      <c r="J32" s="178"/>
      <c r="K32" s="178"/>
      <c r="L32" s="178"/>
      <c r="M32" s="178"/>
      <c r="N32" s="179"/>
      <c r="O32" s="550"/>
    </row>
    <row r="33" spans="1:16" ht="15" customHeight="1">
      <c r="A33" s="485">
        <v>16</v>
      </c>
      <c r="B33" s="532" t="s">
        <v>149</v>
      </c>
      <c r="C33" s="504"/>
      <c r="D33" s="504"/>
      <c r="E33" s="502"/>
      <c r="F33" s="195"/>
      <c r="G33" s="84"/>
      <c r="H33" s="84"/>
      <c r="I33" s="84"/>
      <c r="J33" s="84"/>
      <c r="K33" s="84"/>
      <c r="L33" s="84"/>
      <c r="M33" s="84"/>
      <c r="N33" s="177"/>
      <c r="O33" s="549">
        <f>D33-0.8*E33-0.8*(SUM(F34:N34))</f>
        <v>0</v>
      </c>
    </row>
    <row r="34" spans="1:16" ht="39.950000000000003" customHeight="1" thickBot="1">
      <c r="A34" s="486"/>
      <c r="B34" s="533"/>
      <c r="C34" s="505"/>
      <c r="D34" s="505"/>
      <c r="E34" s="503"/>
      <c r="F34" s="196"/>
      <c r="G34" s="178"/>
      <c r="H34" s="178"/>
      <c r="I34" s="178"/>
      <c r="J34" s="178"/>
      <c r="K34" s="178"/>
      <c r="L34" s="178"/>
      <c r="M34" s="178"/>
      <c r="N34" s="179"/>
      <c r="O34" s="550"/>
    </row>
    <row r="35" spans="1:16" ht="15" customHeight="1">
      <c r="A35" s="485">
        <v>17</v>
      </c>
      <c r="B35" s="532" t="s">
        <v>148</v>
      </c>
      <c r="C35" s="504"/>
      <c r="D35" s="504"/>
      <c r="E35" s="502"/>
      <c r="F35" s="195"/>
      <c r="G35" s="84"/>
      <c r="H35" s="84"/>
      <c r="I35" s="84"/>
      <c r="J35" s="84"/>
      <c r="K35" s="84"/>
      <c r="L35" s="84"/>
      <c r="M35" s="84"/>
      <c r="N35" s="177"/>
      <c r="O35" s="549">
        <f>D35-0.8*E35-0.8*(SUM(F36:N36))</f>
        <v>0</v>
      </c>
    </row>
    <row r="36" spans="1:16" ht="39.950000000000003" customHeight="1" thickBot="1">
      <c r="A36" s="486"/>
      <c r="B36" s="533"/>
      <c r="C36" s="505"/>
      <c r="D36" s="505"/>
      <c r="E36" s="503"/>
      <c r="F36" s="196"/>
      <c r="G36" s="178"/>
      <c r="H36" s="178"/>
      <c r="I36" s="178"/>
      <c r="J36" s="178"/>
      <c r="K36" s="178"/>
      <c r="L36" s="178"/>
      <c r="M36" s="178"/>
      <c r="N36" s="179"/>
      <c r="O36" s="550"/>
    </row>
    <row r="37" spans="1:16" ht="46.5" customHeight="1" thickBot="1">
      <c r="A37" s="560" t="s">
        <v>193</v>
      </c>
      <c r="B37" s="561"/>
      <c r="C37" s="561"/>
      <c r="D37" s="561"/>
      <c r="E37" s="561"/>
      <c r="F37" s="561"/>
      <c r="G37" s="561"/>
      <c r="H37" s="561"/>
      <c r="I37" s="561"/>
      <c r="J37" s="561"/>
      <c r="K37" s="561"/>
      <c r="L37" s="561"/>
      <c r="M37" s="561"/>
      <c r="N37" s="562"/>
      <c r="O37" s="218">
        <f>SUM(O3:O36)</f>
        <v>212267568383.14999</v>
      </c>
      <c r="P37" s="174" t="s">
        <v>111</v>
      </c>
    </row>
    <row r="38" spans="1:16" ht="48.75" customHeight="1" thickBot="1">
      <c r="A38" s="553" t="s">
        <v>194</v>
      </c>
      <c r="B38" s="554"/>
      <c r="C38" s="554"/>
      <c r="D38" s="554"/>
      <c r="E38" s="554"/>
      <c r="F38" s="554"/>
      <c r="G38" s="554"/>
      <c r="H38" s="554"/>
      <c r="I38" s="554"/>
      <c r="J38" s="554"/>
      <c r="K38" s="554"/>
      <c r="L38" s="554"/>
      <c r="M38" s="554"/>
      <c r="N38" s="555"/>
      <c r="O38" s="219">
        <v>199476918944.47</v>
      </c>
      <c r="P38" s="174" t="s">
        <v>181</v>
      </c>
    </row>
    <row r="39" spans="1:16" ht="51.75" customHeight="1" thickBot="1">
      <c r="A39" s="553" t="s">
        <v>163</v>
      </c>
      <c r="B39" s="554"/>
      <c r="C39" s="554"/>
      <c r="D39" s="554"/>
      <c r="E39" s="554"/>
      <c r="F39" s="554"/>
      <c r="G39" s="554"/>
      <c r="H39" s="554"/>
      <c r="I39" s="554"/>
      <c r="J39" s="554"/>
      <c r="K39" s="554"/>
      <c r="L39" s="554"/>
      <c r="M39" s="554"/>
      <c r="N39" s="555"/>
      <c r="O39" s="219">
        <f>O37-O38</f>
        <v>12790649438.679993</v>
      </c>
      <c r="P39" s="174" t="s">
        <v>111</v>
      </c>
    </row>
    <row r="40" spans="1:16" ht="78" customHeight="1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</row>
    <row r="41" spans="1:16" ht="273" customHeight="1">
      <c r="C41" s="172" t="s">
        <v>180</v>
      </c>
      <c r="D41" s="172" t="s">
        <v>179</v>
      </c>
      <c r="E41" s="172" t="s">
        <v>178</v>
      </c>
      <c r="F41" s="556" t="s">
        <v>176</v>
      </c>
      <c r="G41" s="556"/>
      <c r="H41" s="556"/>
      <c r="I41" s="556"/>
      <c r="J41" s="556"/>
      <c r="K41" s="556"/>
      <c r="L41" s="556"/>
      <c r="M41" s="556"/>
      <c r="N41" s="557"/>
      <c r="O41" s="171" t="s">
        <v>111</v>
      </c>
    </row>
  </sheetData>
  <mergeCells count="108">
    <mergeCell ref="A38:N38"/>
    <mergeCell ref="A39:N39"/>
    <mergeCell ref="F41:N41"/>
    <mergeCell ref="A25:A26"/>
    <mergeCell ref="B25:B26"/>
    <mergeCell ref="C25:C26"/>
    <mergeCell ref="D25:D26"/>
    <mergeCell ref="E25:E26"/>
    <mergeCell ref="O25:O26"/>
    <mergeCell ref="A27:A28"/>
    <mergeCell ref="B27:B28"/>
    <mergeCell ref="C27:C28"/>
    <mergeCell ref="D27:D28"/>
    <mergeCell ref="E27:E28"/>
    <mergeCell ref="O27:O28"/>
    <mergeCell ref="C33:C34"/>
    <mergeCell ref="C35:C36"/>
    <mergeCell ref="O33:O34"/>
    <mergeCell ref="O35:O36"/>
    <mergeCell ref="A37:N37"/>
    <mergeCell ref="A35:A36"/>
    <mergeCell ref="B35:B36"/>
    <mergeCell ref="B31:B32"/>
    <mergeCell ref="E35:E36"/>
    <mergeCell ref="D35:D36"/>
    <mergeCell ref="A1:O1"/>
    <mergeCell ref="C19:C20"/>
    <mergeCell ref="C21:C22"/>
    <mergeCell ref="C23:C24"/>
    <mergeCell ref="C29:C30"/>
    <mergeCell ref="C31:C32"/>
    <mergeCell ref="C15:C16"/>
    <mergeCell ref="O3:O4"/>
    <mergeCell ref="O5:O6"/>
    <mergeCell ref="O7:O8"/>
    <mergeCell ref="O9:O10"/>
    <mergeCell ref="O11:O12"/>
    <mergeCell ref="O13:O14"/>
    <mergeCell ref="O29:O30"/>
    <mergeCell ref="O31:O32"/>
    <mergeCell ref="O15:O16"/>
    <mergeCell ref="E11:E12"/>
    <mergeCell ref="O17:O18"/>
    <mergeCell ref="O19:O20"/>
    <mergeCell ref="O21:O22"/>
    <mergeCell ref="O23:O24"/>
    <mergeCell ref="D33:D34"/>
    <mergeCell ref="B33:B34"/>
    <mergeCell ref="A3:A4"/>
    <mergeCell ref="A5:A6"/>
    <mergeCell ref="A7:A8"/>
    <mergeCell ref="A9:A10"/>
    <mergeCell ref="A11:A12"/>
    <mergeCell ref="A13:A14"/>
    <mergeCell ref="A17:A18"/>
    <mergeCell ref="D19:D20"/>
    <mergeCell ref="D5:D6"/>
    <mergeCell ref="D7:D8"/>
    <mergeCell ref="D9:D10"/>
    <mergeCell ref="D11:D12"/>
    <mergeCell ref="D13:D14"/>
    <mergeCell ref="D17:D18"/>
    <mergeCell ref="B19:B20"/>
    <mergeCell ref="B15:B16"/>
    <mergeCell ref="C17:C18"/>
    <mergeCell ref="B17:B18"/>
    <mergeCell ref="A19:A20"/>
    <mergeCell ref="C11:C12"/>
    <mergeCell ref="A31:A32"/>
    <mergeCell ref="D21:D22"/>
    <mergeCell ref="D23:D24"/>
    <mergeCell ref="D29:D30"/>
    <mergeCell ref="D31:D32"/>
    <mergeCell ref="E33:E34"/>
    <mergeCell ref="E19:E20"/>
    <mergeCell ref="E21:E22"/>
    <mergeCell ref="B21:B22"/>
    <mergeCell ref="B23:B24"/>
    <mergeCell ref="B29:B30"/>
    <mergeCell ref="E23:E24"/>
    <mergeCell ref="E29:E30"/>
    <mergeCell ref="A21:A22"/>
    <mergeCell ref="A23:A24"/>
    <mergeCell ref="A29:A30"/>
    <mergeCell ref="C13:C14"/>
    <mergeCell ref="C3:C4"/>
    <mergeCell ref="C5:C6"/>
    <mergeCell ref="C7:C8"/>
    <mergeCell ref="A15:A16"/>
    <mergeCell ref="A33:A34"/>
    <mergeCell ref="F2:N2"/>
    <mergeCell ref="B3:B4"/>
    <mergeCell ref="D3:D4"/>
    <mergeCell ref="B5:B6"/>
    <mergeCell ref="B7:B8"/>
    <mergeCell ref="B9:B10"/>
    <mergeCell ref="B11:B12"/>
    <mergeCell ref="B13:B14"/>
    <mergeCell ref="E31:E32"/>
    <mergeCell ref="E15:E16"/>
    <mergeCell ref="D15:D16"/>
    <mergeCell ref="E17:E18"/>
    <mergeCell ref="E13:E14"/>
    <mergeCell ref="E3:E4"/>
    <mergeCell ref="E5:E6"/>
    <mergeCell ref="E7:E8"/>
    <mergeCell ref="E9:E10"/>
    <mergeCell ref="C9:C10"/>
  </mergeCells>
  <printOptions horizontalCentered="1"/>
  <pageMargins left="0.2" right="0.2" top="0.25" bottom="0.25" header="0.3" footer="0.3"/>
  <pageSetup paperSize="9" scale="46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7" operator="beginsWith" id="{20311FC2-6519-4A07-9CDA-EA57DD9D7FE8}">
            <xm:f>LEFT(K5,LEN($O$2))=$O$2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K5</xm:sqref>
        </x14:conditionalFormatting>
        <x14:conditionalFormatting xmlns:xm="http://schemas.microsoft.com/office/excel/2006/main">
          <x14:cfRule type="beginsWith" priority="6" operator="beginsWith" id="{9209216E-22CE-403C-993F-1BFA50A72B31}">
            <xm:f>LEFT(K6,LEN($O$2))=$O$2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K6:N36</xm:sqref>
        </x14:conditionalFormatting>
        <x14:conditionalFormatting xmlns:xm="http://schemas.microsoft.com/office/excel/2006/main">
          <x14:cfRule type="beginsWith" priority="5" operator="beginsWith" id="{909770C7-EC53-4357-A410-85FEACB77E7E}">
            <xm:f>LEFT(L5,LEN($O$2))=$O$2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L5:N5</xm:sqref>
        </x14:conditionalFormatting>
        <x14:conditionalFormatting xmlns:xm="http://schemas.microsoft.com/office/excel/2006/main">
          <x14:cfRule type="beginsWith" priority="4" operator="beginsWith" id="{E9AC5740-B576-48EC-8EEC-34798911B456}">
            <xm:f>LEFT(J9,LEN($O$2))=$O$2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J9:J36</xm:sqref>
        </x14:conditionalFormatting>
        <x14:conditionalFormatting xmlns:xm="http://schemas.microsoft.com/office/excel/2006/main">
          <x14:cfRule type="beginsWith" priority="3" operator="beginsWith" id="{938D1FE3-E553-4570-93D6-8F5E3D758ED3}">
            <xm:f>LEFT(H15,LEN($O$2))=$O$2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H15:I36</xm:sqref>
        </x14:conditionalFormatting>
        <x14:conditionalFormatting xmlns:xm="http://schemas.microsoft.com/office/excel/2006/main">
          <x14:cfRule type="beginsWith" priority="2" operator="beginsWith" id="{DEEDE327-C95A-4F60-A17B-79FD1E5F6C77}">
            <xm:f>LEFT(G17,LEN($O$2))=$O$2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G17:G36</xm:sqref>
        </x14:conditionalFormatting>
        <x14:conditionalFormatting xmlns:xm="http://schemas.microsoft.com/office/excel/2006/main">
          <x14:cfRule type="beginsWith" priority="1" operator="beginsWith" id="{58F6758B-9BBC-4A9C-A485-BA7F9FA4FD8A}">
            <xm:f>LEFT(F25,LEN($O$2))=$O$2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F25:F36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3"/>
  <sheetViews>
    <sheetView rightToLeft="1" view="pageBreakPreview" zoomScale="85" zoomScaleNormal="100" zoomScaleSheetLayoutView="85" workbookViewId="0">
      <selection activeCell="A7" sqref="A7:G7"/>
    </sheetView>
  </sheetViews>
  <sheetFormatPr defaultColWidth="9.140625" defaultRowHeight="15"/>
  <cols>
    <col min="1" max="6" width="20.7109375" style="14" customWidth="1"/>
    <col min="7" max="7" width="20.7109375" style="15" customWidth="1"/>
    <col min="8" max="8" width="18.7109375" style="21" customWidth="1"/>
    <col min="9" max="12" width="18.7109375" style="15" customWidth="1"/>
    <col min="13" max="13" width="18.7109375" style="14" customWidth="1"/>
    <col min="14" max="14" width="15.42578125" style="14" customWidth="1"/>
    <col min="15" max="16384" width="9.140625" style="14"/>
  </cols>
  <sheetData>
    <row r="1" spans="1:15" ht="33.75" customHeight="1" thickBot="1">
      <c r="A1" s="574" t="s">
        <v>164</v>
      </c>
      <c r="B1" s="575"/>
      <c r="C1" s="575"/>
      <c r="D1" s="575"/>
      <c r="E1" s="576"/>
      <c r="F1" s="567" t="str">
        <f>'1 خلاصه مالی صورت‌حساب'!E2</f>
        <v xml:space="preserve">دوره کارکرد : 98/10/01   تا 98/10/30 </v>
      </c>
      <c r="G1" s="568"/>
    </row>
    <row r="2" spans="1:15" ht="30" customHeight="1" thickBot="1">
      <c r="A2" s="577"/>
      <c r="B2" s="578"/>
      <c r="C2" s="578"/>
      <c r="D2" s="578"/>
      <c r="E2" s="579"/>
      <c r="F2" s="569" t="str">
        <f>'1 خلاصه مالی صورت‌حساب'!A2</f>
        <v>صورت حساب  شماره :8</v>
      </c>
      <c r="G2" s="570"/>
    </row>
    <row r="3" spans="1:15" ht="30.75" customHeight="1" thickBot="1">
      <c r="A3" s="580"/>
      <c r="B3" s="581"/>
      <c r="C3" s="581"/>
      <c r="D3" s="581"/>
      <c r="E3" s="582"/>
      <c r="F3" s="569" t="s">
        <v>196</v>
      </c>
      <c r="G3" s="570"/>
    </row>
    <row r="4" spans="1:15" ht="18" customHeight="1">
      <c r="A4" s="41">
        <v>1</v>
      </c>
      <c r="B4" s="40">
        <v>2</v>
      </c>
      <c r="C4" s="40">
        <v>3</v>
      </c>
      <c r="D4" s="40">
        <v>4</v>
      </c>
      <c r="E4" s="40">
        <v>5</v>
      </c>
      <c r="F4" s="40">
        <v>6</v>
      </c>
      <c r="G4" s="163">
        <v>7</v>
      </c>
    </row>
    <row r="5" spans="1:15" ht="66.75" customHeight="1">
      <c r="A5" s="164" t="s">
        <v>170</v>
      </c>
      <c r="B5" s="157" t="s">
        <v>37</v>
      </c>
      <c r="C5" s="158" t="s">
        <v>165</v>
      </c>
      <c r="D5" s="158" t="s">
        <v>166</v>
      </c>
      <c r="E5" s="158" t="s">
        <v>167</v>
      </c>
      <c r="F5" s="158" t="s">
        <v>168</v>
      </c>
      <c r="G5" s="159" t="s">
        <v>169</v>
      </c>
      <c r="H5" s="49" t="s">
        <v>177</v>
      </c>
      <c r="I5" s="14"/>
      <c r="J5" s="14"/>
      <c r="K5" s="14"/>
      <c r="L5" s="14"/>
    </row>
    <row r="6" spans="1:15" ht="47.25" customHeight="1" thickBot="1">
      <c r="A6" s="165">
        <v>250000000000</v>
      </c>
      <c r="B6" s="160">
        <v>18</v>
      </c>
      <c r="C6" s="160">
        <v>3987456840</v>
      </c>
      <c r="D6" s="160">
        <v>6619178354.3999996</v>
      </c>
      <c r="E6" s="166">
        <v>1.25</v>
      </c>
      <c r="F6" s="166">
        <v>1.6</v>
      </c>
      <c r="G6" s="212">
        <v>1.24</v>
      </c>
      <c r="H6" s="14"/>
      <c r="I6" s="14"/>
      <c r="J6" s="14"/>
      <c r="K6" s="14"/>
      <c r="L6" s="14"/>
    </row>
    <row r="7" spans="1:15" ht="21" customHeight="1" thickBot="1">
      <c r="A7" s="571" t="s">
        <v>206</v>
      </c>
      <c r="B7" s="572"/>
      <c r="C7" s="572"/>
      <c r="D7" s="572"/>
      <c r="E7" s="572"/>
      <c r="F7" s="572"/>
      <c r="G7" s="573"/>
      <c r="H7" s="22"/>
      <c r="I7" s="22"/>
      <c r="J7" s="22"/>
      <c r="K7" s="22"/>
      <c r="L7" s="22"/>
      <c r="M7" s="23"/>
      <c r="N7" s="20"/>
      <c r="O7" s="20"/>
    </row>
    <row r="8" spans="1:15" ht="96.75" customHeight="1">
      <c r="A8" s="42" t="s">
        <v>161</v>
      </c>
      <c r="B8" s="161" t="s">
        <v>162</v>
      </c>
      <c r="C8" s="161" t="s">
        <v>93</v>
      </c>
      <c r="D8" s="161" t="s">
        <v>60</v>
      </c>
      <c r="E8" s="161" t="s">
        <v>36</v>
      </c>
      <c r="F8" s="161" t="s">
        <v>204</v>
      </c>
      <c r="G8" s="168" t="s">
        <v>202</v>
      </c>
      <c r="H8" s="167" t="s">
        <v>111</v>
      </c>
      <c r="I8" s="24"/>
      <c r="J8" s="24"/>
      <c r="K8" s="24"/>
      <c r="L8" s="20"/>
    </row>
    <row r="9" spans="1:15" ht="30" customHeight="1" thickBot="1">
      <c r="A9" s="211">
        <f>'ورودی محاسبات صورت وضعیت'!O37</f>
        <v>212267568383.14999</v>
      </c>
      <c r="B9" s="140">
        <f>'ورودی محاسبات صورت وضعیت'!O38</f>
        <v>199476918944.47</v>
      </c>
      <c r="C9" s="140">
        <f>A9-B9</f>
        <v>12790649438.679993</v>
      </c>
      <c r="D9" s="162">
        <f>ROUND(C9/A6,4)</f>
        <v>5.1200000000000002E-2</v>
      </c>
      <c r="E9" s="140">
        <f>D9*C$6</f>
        <v>204157790.208</v>
      </c>
      <c r="F9" s="140">
        <f>'2 خدمات ماهانه حین اجرا '!G44</f>
        <v>276906725</v>
      </c>
      <c r="G9" s="169">
        <f>IF(F9&gt;E9,E9+0.35*(F9-E9),F9+0.35*(E9-F9))</f>
        <v>229619917.38519999</v>
      </c>
      <c r="H9" s="14"/>
      <c r="I9" s="14"/>
      <c r="J9" s="14"/>
      <c r="K9" s="14"/>
      <c r="L9" s="14"/>
    </row>
    <row r="10" spans="1:15" ht="21" customHeight="1" thickBot="1">
      <c r="A10" s="571" t="s">
        <v>207</v>
      </c>
      <c r="B10" s="572"/>
      <c r="C10" s="572"/>
      <c r="D10" s="572"/>
      <c r="E10" s="572"/>
      <c r="F10" s="572"/>
      <c r="G10" s="573"/>
    </row>
    <row r="11" spans="1:15" s="21" customFormat="1" ht="73.5" customHeight="1">
      <c r="A11" s="42" t="s">
        <v>161</v>
      </c>
      <c r="B11" s="161" t="s">
        <v>162</v>
      </c>
      <c r="C11" s="161" t="s">
        <v>93</v>
      </c>
      <c r="D11" s="563" t="s">
        <v>108</v>
      </c>
      <c r="E11" s="564"/>
      <c r="F11" s="161" t="s">
        <v>205</v>
      </c>
      <c r="G11" s="168" t="s">
        <v>203</v>
      </c>
      <c r="H11" s="167" t="s">
        <v>111</v>
      </c>
      <c r="I11" s="15"/>
      <c r="J11" s="15"/>
      <c r="K11" s="15"/>
      <c r="L11" s="15"/>
      <c r="M11" s="14"/>
      <c r="N11" s="14"/>
      <c r="O11" s="14"/>
    </row>
    <row r="12" spans="1:15" ht="33.75" customHeight="1" thickBot="1">
      <c r="A12" s="211">
        <f>'ورودی محاسبات صورت وضعیت'!O37</f>
        <v>212267568383.14999</v>
      </c>
      <c r="B12" s="140">
        <f>'ورودی محاسبات صورت وضعیت'!O38</f>
        <v>199476918944.47</v>
      </c>
      <c r="C12" s="140">
        <f>A12-B12</f>
        <v>12790649438.679993</v>
      </c>
      <c r="D12" s="565">
        <f>8*((C12/1000)^0.64)*E6*F6*G6*1.078*1000</f>
        <v>756086859.37586212</v>
      </c>
      <c r="E12" s="566"/>
      <c r="F12" s="140">
        <f>'3 خدمات فنی کارگاهی'!U19</f>
        <v>882999040</v>
      </c>
      <c r="G12" s="169">
        <f>IF(F12&gt;=0.5*D12,IF(F12&gt;D12,D12+0.4*(F12-D12),F12+0.4*(D12-F12)),F12)</f>
        <v>806851731.62551725</v>
      </c>
    </row>
    <row r="13" spans="1:15" ht="15.75" customHeight="1"/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zoomScale="40" zoomScaleNormal="90" zoomScaleSheetLayoutView="40" workbookViewId="0">
      <selection activeCell="J15" sqref="J15"/>
    </sheetView>
  </sheetViews>
  <sheetFormatPr defaultColWidth="9.140625" defaultRowHeight="29.25" customHeight="1"/>
  <cols>
    <col min="1" max="1" width="34.140625" style="1" customWidth="1"/>
    <col min="2" max="2" width="23" style="1" customWidth="1"/>
    <col min="3" max="3" width="24.140625" style="1" customWidth="1"/>
    <col min="4" max="4" width="11.42578125" style="2" customWidth="1"/>
    <col min="5" max="5" width="11.42578125" style="1" customWidth="1"/>
    <col min="6" max="6" width="10.140625" style="1" customWidth="1"/>
    <col min="7" max="7" width="44" style="1" customWidth="1"/>
    <col min="8" max="8" width="9.28515625" style="1" customWidth="1"/>
    <col min="9" max="9" width="9.5703125" style="1" customWidth="1"/>
    <col min="10" max="11" width="9.28515625" style="1" customWidth="1"/>
    <col min="12" max="13" width="9.85546875" style="1" customWidth="1"/>
    <col min="14" max="14" width="6.42578125" style="1" customWidth="1"/>
    <col min="15" max="15" width="9.42578125" style="1" customWidth="1"/>
    <col min="16" max="16" width="14" style="1" customWidth="1"/>
    <col min="17" max="17" width="11.5703125" style="1" customWidth="1"/>
    <col min="18" max="18" width="14.5703125" style="1" customWidth="1"/>
    <col min="19" max="19" width="10.7109375" style="1" customWidth="1"/>
    <col min="20" max="20" width="41.140625" style="1" customWidth="1"/>
    <col min="21" max="21" width="11.85546875" style="1" customWidth="1"/>
    <col min="22" max="22" width="12.42578125" style="1" customWidth="1"/>
    <col min="23" max="23" width="26.5703125" style="1" customWidth="1"/>
    <col min="24" max="24" width="15.28515625" style="1" hidden="1" customWidth="1"/>
    <col min="25" max="25" width="24.140625" style="1" customWidth="1"/>
    <col min="26" max="26" width="16.42578125" style="1" hidden="1" customWidth="1"/>
    <col min="27" max="27" width="35.140625" style="1" customWidth="1"/>
    <col min="28" max="28" width="39.5703125" customWidth="1"/>
    <col min="29" max="16384" width="9.140625" style="1"/>
  </cols>
  <sheetData>
    <row r="1" spans="1:27" ht="65.099999999999994" customHeight="1" thickBot="1">
      <c r="A1" s="408" t="s">
        <v>94</v>
      </c>
      <c r="B1" s="409"/>
      <c r="C1" s="409"/>
      <c r="D1" s="409"/>
      <c r="E1" s="409"/>
      <c r="F1" s="409"/>
      <c r="G1" s="409"/>
      <c r="H1" s="409"/>
      <c r="I1" s="409"/>
      <c r="J1" s="409"/>
      <c r="K1" s="410"/>
      <c r="L1" s="280" t="str">
        <f>'1 خلاصه مالی صورت‌حساب'!E2</f>
        <v xml:space="preserve">دوره کارکرد : 98/10/01   تا 98/10/30 </v>
      </c>
      <c r="M1" s="281"/>
      <c r="N1" s="281"/>
      <c r="O1" s="281"/>
      <c r="P1" s="281"/>
      <c r="Q1" s="281"/>
      <c r="R1" s="282"/>
      <c r="U1" s="3"/>
      <c r="V1" s="3"/>
      <c r="W1" s="3"/>
      <c r="X1" s="3"/>
      <c r="Y1" s="3"/>
      <c r="Z1" s="3"/>
      <c r="AA1" s="4"/>
    </row>
    <row r="2" spans="1:27" ht="65.099999999999994" customHeight="1" thickBot="1">
      <c r="A2" s="411"/>
      <c r="B2" s="412"/>
      <c r="C2" s="412"/>
      <c r="D2" s="412"/>
      <c r="E2" s="412"/>
      <c r="F2" s="412"/>
      <c r="G2" s="412"/>
      <c r="H2" s="412"/>
      <c r="I2" s="412"/>
      <c r="J2" s="412"/>
      <c r="K2" s="413"/>
      <c r="L2" s="280" t="str">
        <f>'1 خلاصه مالی صورت‌حساب'!A2</f>
        <v>صورت حساب  شماره :8</v>
      </c>
      <c r="M2" s="281"/>
      <c r="N2" s="281"/>
      <c r="O2" s="281"/>
      <c r="P2" s="281"/>
      <c r="Q2" s="281"/>
      <c r="R2" s="282"/>
      <c r="U2" s="3"/>
      <c r="V2" s="3"/>
      <c r="W2" s="3"/>
      <c r="X2" s="3"/>
      <c r="Y2" s="3"/>
      <c r="Z2" s="3"/>
      <c r="AA2" s="3"/>
    </row>
    <row r="3" spans="1:27" ht="64.5" customHeight="1" thickBot="1">
      <c r="A3" s="414"/>
      <c r="B3" s="415"/>
      <c r="C3" s="415"/>
      <c r="D3" s="415"/>
      <c r="E3" s="415"/>
      <c r="F3" s="415"/>
      <c r="G3" s="415"/>
      <c r="H3" s="415"/>
      <c r="I3" s="415"/>
      <c r="J3" s="415"/>
      <c r="K3" s="416"/>
      <c r="L3" s="280" t="s">
        <v>195</v>
      </c>
      <c r="M3" s="281"/>
      <c r="N3" s="281"/>
      <c r="O3" s="281"/>
      <c r="P3" s="281"/>
      <c r="Q3" s="281"/>
      <c r="R3" s="282"/>
    </row>
    <row r="4" spans="1:27" ht="39.950000000000003" customHeight="1" thickBot="1">
      <c r="A4" s="197" t="s">
        <v>3</v>
      </c>
      <c r="B4" s="603" t="s">
        <v>11</v>
      </c>
      <c r="C4" s="603"/>
      <c r="D4" s="603"/>
      <c r="E4" s="603"/>
      <c r="F4" s="603"/>
      <c r="G4" s="603"/>
      <c r="H4" s="604" t="s">
        <v>6</v>
      </c>
      <c r="I4" s="604"/>
      <c r="J4" s="604"/>
      <c r="K4" s="604"/>
      <c r="L4" s="605" t="s">
        <v>0</v>
      </c>
      <c r="M4" s="605"/>
      <c r="N4" s="605"/>
      <c r="O4" s="605"/>
      <c r="P4" s="605" t="s">
        <v>1</v>
      </c>
      <c r="Q4" s="605"/>
      <c r="R4" s="606"/>
    </row>
    <row r="5" spans="1:27" ht="39.950000000000003" customHeight="1">
      <c r="A5" s="12">
        <v>501010000</v>
      </c>
      <c r="B5" s="598" t="s">
        <v>12</v>
      </c>
      <c r="C5" s="598"/>
      <c r="D5" s="598"/>
      <c r="E5" s="598"/>
      <c r="F5" s="598"/>
      <c r="G5" s="598"/>
      <c r="H5" s="599">
        <v>40000000</v>
      </c>
      <c r="I5" s="599"/>
      <c r="J5" s="599"/>
      <c r="K5" s="599"/>
      <c r="L5" s="600">
        <v>0</v>
      </c>
      <c r="M5" s="600"/>
      <c r="N5" s="600"/>
      <c r="O5" s="600"/>
      <c r="P5" s="601">
        <f t="shared" ref="P5:P12" si="0">H5*L5</f>
        <v>0</v>
      </c>
      <c r="Q5" s="601"/>
      <c r="R5" s="602"/>
      <c r="S5" s="51" t="s">
        <v>105</v>
      </c>
      <c r="T5" s="29"/>
    </row>
    <row r="6" spans="1:27" ht="39.950000000000003" customHeight="1">
      <c r="A6" s="10">
        <v>501020000</v>
      </c>
      <c r="B6" s="583" t="s">
        <v>13</v>
      </c>
      <c r="C6" s="583">
        <v>2</v>
      </c>
      <c r="D6" s="583"/>
      <c r="E6" s="583"/>
      <c r="F6" s="583"/>
      <c r="G6" s="583"/>
      <c r="H6" s="584">
        <v>8000000</v>
      </c>
      <c r="I6" s="584"/>
      <c r="J6" s="584"/>
      <c r="K6" s="584"/>
      <c r="L6" s="585">
        <v>0</v>
      </c>
      <c r="M6" s="585"/>
      <c r="N6" s="585"/>
      <c r="O6" s="585"/>
      <c r="P6" s="586">
        <f t="shared" si="0"/>
        <v>0</v>
      </c>
      <c r="Q6" s="586"/>
      <c r="R6" s="587"/>
      <c r="S6" s="51" t="s">
        <v>105</v>
      </c>
    </row>
    <row r="7" spans="1:27" ht="39.950000000000003" customHeight="1">
      <c r="A7" s="10">
        <v>501030000</v>
      </c>
      <c r="B7" s="583" t="s">
        <v>19</v>
      </c>
      <c r="C7" s="583">
        <v>3</v>
      </c>
      <c r="D7" s="583"/>
      <c r="E7" s="583"/>
      <c r="F7" s="583"/>
      <c r="G7" s="583"/>
      <c r="H7" s="584">
        <v>4500000</v>
      </c>
      <c r="I7" s="584"/>
      <c r="J7" s="584"/>
      <c r="K7" s="584"/>
      <c r="L7" s="585">
        <v>0</v>
      </c>
      <c r="M7" s="585"/>
      <c r="N7" s="585"/>
      <c r="O7" s="585"/>
      <c r="P7" s="586">
        <f t="shared" si="0"/>
        <v>0</v>
      </c>
      <c r="Q7" s="586"/>
      <c r="R7" s="587"/>
      <c r="S7" s="51" t="s">
        <v>105</v>
      </c>
      <c r="T7" s="29"/>
    </row>
    <row r="8" spans="1:27" ht="39.950000000000003" customHeight="1">
      <c r="A8" s="10">
        <v>501040000</v>
      </c>
      <c r="B8" s="583" t="s">
        <v>14</v>
      </c>
      <c r="C8" s="583">
        <v>4</v>
      </c>
      <c r="D8" s="583"/>
      <c r="E8" s="583"/>
      <c r="F8" s="583"/>
      <c r="G8" s="583"/>
      <c r="H8" s="584">
        <v>70000000</v>
      </c>
      <c r="I8" s="584"/>
      <c r="J8" s="584"/>
      <c r="K8" s="584"/>
      <c r="L8" s="585">
        <v>0</v>
      </c>
      <c r="M8" s="585"/>
      <c r="N8" s="585"/>
      <c r="O8" s="585"/>
      <c r="P8" s="586">
        <f t="shared" si="0"/>
        <v>0</v>
      </c>
      <c r="Q8" s="586"/>
      <c r="R8" s="587"/>
      <c r="S8" s="51" t="s">
        <v>106</v>
      </c>
    </row>
    <row r="9" spans="1:27" ht="39.950000000000003" customHeight="1">
      <c r="A9" s="10">
        <v>501050000</v>
      </c>
      <c r="B9" s="583" t="s">
        <v>15</v>
      </c>
      <c r="C9" s="583">
        <v>5</v>
      </c>
      <c r="D9" s="583"/>
      <c r="E9" s="583"/>
      <c r="F9" s="583"/>
      <c r="G9" s="583"/>
      <c r="H9" s="584">
        <v>0</v>
      </c>
      <c r="I9" s="584"/>
      <c r="J9" s="584"/>
      <c r="K9" s="584"/>
      <c r="L9" s="585">
        <v>0</v>
      </c>
      <c r="M9" s="585"/>
      <c r="N9" s="585"/>
      <c r="O9" s="585"/>
      <c r="P9" s="586">
        <f t="shared" si="0"/>
        <v>0</v>
      </c>
      <c r="Q9" s="586"/>
      <c r="R9" s="587"/>
      <c r="S9" s="51" t="s">
        <v>106</v>
      </c>
    </row>
    <row r="10" spans="1:27" ht="39.950000000000003" customHeight="1">
      <c r="A10" s="10">
        <v>501060000</v>
      </c>
      <c r="B10" s="583" t="s">
        <v>16</v>
      </c>
      <c r="C10" s="583">
        <v>1</v>
      </c>
      <c r="D10" s="583"/>
      <c r="E10" s="583"/>
      <c r="F10" s="583"/>
      <c r="G10" s="583"/>
      <c r="H10" s="584">
        <v>0</v>
      </c>
      <c r="I10" s="584"/>
      <c r="J10" s="584"/>
      <c r="K10" s="584"/>
      <c r="L10" s="585">
        <v>0</v>
      </c>
      <c r="M10" s="585"/>
      <c r="N10" s="585"/>
      <c r="O10" s="585"/>
      <c r="P10" s="586">
        <f t="shared" si="0"/>
        <v>0</v>
      </c>
      <c r="Q10" s="586"/>
      <c r="R10" s="587"/>
      <c r="S10" s="51" t="s">
        <v>106</v>
      </c>
    </row>
    <row r="11" spans="1:27" ht="39.950000000000003" customHeight="1">
      <c r="A11" s="10">
        <v>501070000</v>
      </c>
      <c r="B11" s="583" t="s">
        <v>17</v>
      </c>
      <c r="C11" s="583">
        <v>2</v>
      </c>
      <c r="D11" s="583"/>
      <c r="E11" s="583"/>
      <c r="F11" s="583"/>
      <c r="G11" s="583"/>
      <c r="H11" s="584">
        <v>0</v>
      </c>
      <c r="I11" s="584"/>
      <c r="J11" s="584"/>
      <c r="K11" s="584"/>
      <c r="L11" s="585">
        <v>0</v>
      </c>
      <c r="M11" s="585"/>
      <c r="N11" s="585"/>
      <c r="O11" s="585"/>
      <c r="P11" s="586">
        <f t="shared" si="0"/>
        <v>0</v>
      </c>
      <c r="Q11" s="586"/>
      <c r="R11" s="587"/>
      <c r="S11" s="51" t="s">
        <v>106</v>
      </c>
    </row>
    <row r="12" spans="1:27" ht="39.950000000000003" customHeight="1" thickBot="1">
      <c r="A12" s="11">
        <v>501080000</v>
      </c>
      <c r="B12" s="588" t="s">
        <v>18</v>
      </c>
      <c r="C12" s="588">
        <v>3</v>
      </c>
      <c r="D12" s="588"/>
      <c r="E12" s="588"/>
      <c r="F12" s="588"/>
      <c r="G12" s="588"/>
      <c r="H12" s="594">
        <v>0</v>
      </c>
      <c r="I12" s="594"/>
      <c r="J12" s="594"/>
      <c r="K12" s="594"/>
      <c r="L12" s="595">
        <v>0</v>
      </c>
      <c r="M12" s="595"/>
      <c r="N12" s="595"/>
      <c r="O12" s="595"/>
      <c r="P12" s="596">
        <f t="shared" si="0"/>
        <v>0</v>
      </c>
      <c r="Q12" s="596"/>
      <c r="R12" s="597"/>
      <c r="S12" s="51" t="s">
        <v>106</v>
      </c>
    </row>
    <row r="13" spans="1:27" ht="47.25" customHeight="1" thickBot="1">
      <c r="A13" s="589" t="s">
        <v>208</v>
      </c>
      <c r="B13" s="590"/>
      <c r="C13" s="590"/>
      <c r="D13" s="590"/>
      <c r="E13" s="590"/>
      <c r="F13" s="590"/>
      <c r="G13" s="590"/>
      <c r="H13" s="590"/>
      <c r="I13" s="590"/>
      <c r="J13" s="590"/>
      <c r="K13" s="590"/>
      <c r="L13" s="590"/>
      <c r="M13" s="590"/>
      <c r="N13" s="590"/>
      <c r="O13" s="591"/>
      <c r="P13" s="592">
        <f>SUM(P5:R12)</f>
        <v>0</v>
      </c>
      <c r="Q13" s="592"/>
      <c r="R13" s="593"/>
    </row>
  </sheetData>
  <mergeCells count="42">
    <mergeCell ref="L1:R1"/>
    <mergeCell ref="L2:R2"/>
    <mergeCell ref="B4:G4"/>
    <mergeCell ref="H4:K4"/>
    <mergeCell ref="L4:O4"/>
    <mergeCell ref="P4:R4"/>
    <mergeCell ref="A1:K3"/>
    <mergeCell ref="L3:R3"/>
    <mergeCell ref="B5:G5"/>
    <mergeCell ref="H5:K5"/>
    <mergeCell ref="L5:O5"/>
    <mergeCell ref="P5:R5"/>
    <mergeCell ref="P7:R7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8:G8"/>
    <mergeCell ref="H8:K8"/>
    <mergeCell ref="L8:O8"/>
    <mergeCell ref="P8:R8"/>
    <mergeCell ref="B9:G9"/>
    <mergeCell ref="B11:G11"/>
    <mergeCell ref="H11:K11"/>
    <mergeCell ref="L11:O11"/>
    <mergeCell ref="P11:R11"/>
    <mergeCell ref="B10:G10"/>
    <mergeCell ref="H10:K10"/>
    <mergeCell ref="L10:O10"/>
    <mergeCell ref="P10:R10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5255</Zabeteh>
    <dlcnt xmlns="57cc77e0-a3cd-49e6-ad4b-89ed8cc4558b">11</dlcnt>
  </documentManagement>
</p:properties>
</file>

<file path=customXml/itemProps1.xml><?xml version="1.0" encoding="utf-8"?>
<ds:datastoreItem xmlns:ds="http://schemas.openxmlformats.org/officeDocument/2006/customXml" ds:itemID="{4A869B81-8FFA-417E-8503-ABAB7C265852}"/>
</file>

<file path=customXml/itemProps2.xml><?xml version="1.0" encoding="utf-8"?>
<ds:datastoreItem xmlns:ds="http://schemas.openxmlformats.org/officeDocument/2006/customXml" ds:itemID="{F55347E2-1CEA-4E2A-9A0A-A46DE8D6A52C}"/>
</file>

<file path=customXml/itemProps3.xml><?xml version="1.0" encoding="utf-8"?>
<ds:datastoreItem xmlns:ds="http://schemas.openxmlformats.org/officeDocument/2006/customXml" ds:itemID="{7FE17CFB-CDDB-451C-B069-9ED9EEF24C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1 خلاصه مالی صورت‌حساب</vt:lpstr>
      <vt:lpstr>2 خدمات ماهانه حین اجرا </vt:lpstr>
      <vt:lpstr>3 خدمات فنی کارگاهی</vt:lpstr>
      <vt:lpstr>رتبه و طبقه شغلی</vt:lpstr>
      <vt:lpstr>ورودی محاسبات صورت وضعیت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صورتحساب قرارداد نظارت</dc:title>
  <cp:lastPrinted>2019-07-06T06:05:06Z</cp:lastPrinted>
  <dcterms:created xsi:type="dcterms:W3CDTF">2009-10-03T04:53:28Z</dcterms:created>
  <dcterms:modified xsi:type="dcterms:W3CDTF">2019-07-06T06:22:18Z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